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7500" windowHeight="5775"/>
  </bookViews>
  <sheets>
    <sheet name="2014-15 Budget" sheetId="4" r:id="rId1"/>
    <sheet name="2014 Mini PDI Donations" sheetId="8" r:id="rId2"/>
    <sheet name="Luncheons" sheetId="5" r:id="rId3"/>
    <sheet name="Donations" sheetId="6" r:id="rId4"/>
    <sheet name="Uncategorized" sheetId="7" r:id="rId5"/>
  </sheets>
  <definedNames>
    <definedName name="_xlnm._FilterDatabase" localSheetId="1" hidden="1">'2014 Mini PDI Donations'!$A$2:$P$38</definedName>
    <definedName name="_xlnm.Print_Area" localSheetId="1">'2014 Mini PDI Donations'!$B$2:$L$38</definedName>
    <definedName name="_xlnm.Print_Area" localSheetId="0">'2014-15 Budget'!$A$1:$P$39</definedName>
  </definedNames>
  <calcPr calcId="145621"/>
</workbook>
</file>

<file path=xl/calcChain.xml><?xml version="1.0" encoding="utf-8"?>
<calcChain xmlns="http://schemas.openxmlformats.org/spreadsheetml/2006/main">
  <c r="L7" i="4" l="1"/>
  <c r="N26" i="4"/>
  <c r="N25" i="4"/>
  <c r="N23" i="4"/>
  <c r="N30" i="4" s="1"/>
  <c r="L23" i="4"/>
  <c r="L30" i="4" l="1"/>
  <c r="D24" i="4" s="1"/>
  <c r="D18" i="4"/>
  <c r="B38" i="7" l="1"/>
  <c r="C35" i="6"/>
  <c r="C29" i="6"/>
  <c r="M36" i="8" l="1"/>
  <c r="H36" i="8"/>
  <c r="G36" i="8"/>
  <c r="F36" i="8"/>
  <c r="E36" i="8"/>
  <c r="I35" i="8"/>
  <c r="K35" i="8" s="1"/>
  <c r="I34" i="8"/>
  <c r="K34" i="8" s="1"/>
  <c r="I33" i="8"/>
  <c r="K33" i="8" s="1"/>
  <c r="I32" i="8"/>
  <c r="K32" i="8" s="1"/>
  <c r="I31" i="8"/>
  <c r="K31" i="8" s="1"/>
  <c r="I30" i="8"/>
  <c r="K30" i="8" s="1"/>
  <c r="I29" i="8"/>
  <c r="K29" i="8" s="1"/>
  <c r="I28" i="8"/>
  <c r="I27" i="8"/>
  <c r="K27" i="8" s="1"/>
  <c r="K26" i="8"/>
  <c r="I26" i="8"/>
  <c r="I25" i="8"/>
  <c r="K25" i="8" s="1"/>
  <c r="K24" i="8"/>
  <c r="I24" i="8"/>
  <c r="I23" i="8"/>
  <c r="K23" i="8" s="1"/>
  <c r="K22" i="8"/>
  <c r="I22" i="8"/>
  <c r="I21" i="8"/>
  <c r="K21" i="8" s="1"/>
  <c r="K20" i="8"/>
  <c r="I20" i="8"/>
  <c r="I19" i="8"/>
  <c r="K19" i="8" s="1"/>
  <c r="K18" i="8"/>
  <c r="I18" i="8"/>
  <c r="I17" i="8"/>
  <c r="K17" i="8" s="1"/>
  <c r="K16" i="8"/>
  <c r="I16" i="8"/>
  <c r="I15" i="8"/>
  <c r="K15" i="8" s="1"/>
  <c r="K14" i="8"/>
  <c r="I14" i="8"/>
  <c r="I13" i="8"/>
  <c r="K13" i="8" s="1"/>
  <c r="K12" i="8"/>
  <c r="I12" i="8"/>
  <c r="I11" i="8"/>
  <c r="K11" i="8" s="1"/>
  <c r="K10" i="8"/>
  <c r="I10" i="8"/>
  <c r="I9" i="8"/>
  <c r="K9" i="8" s="1"/>
  <c r="K8" i="8"/>
  <c r="I8" i="8"/>
  <c r="I7" i="8"/>
  <c r="K7" i="8" s="1"/>
  <c r="K6" i="8"/>
  <c r="I6" i="8"/>
  <c r="I5" i="8"/>
  <c r="K5" i="8" s="1"/>
  <c r="K37" i="8" s="1"/>
  <c r="K4" i="8"/>
  <c r="I4" i="8"/>
  <c r="I3" i="8"/>
  <c r="I36" i="8" s="1"/>
  <c r="K3" i="8" l="1"/>
  <c r="K36" i="8" s="1"/>
  <c r="K38" i="8" s="1"/>
  <c r="N18" i="4" l="1"/>
  <c r="D16" i="4" l="1"/>
  <c r="B8" i="5"/>
  <c r="B10" i="5"/>
  <c r="C10" i="5"/>
  <c r="D13" i="4"/>
  <c r="D14" i="4"/>
  <c r="B9" i="5"/>
  <c r="N8" i="4"/>
  <c r="B7" i="5"/>
  <c r="B13" i="5" s="1"/>
  <c r="D17" i="4" s="1"/>
  <c r="D15" i="4"/>
  <c r="C3" i="5"/>
  <c r="C13" i="5" s="1"/>
  <c r="N7" i="4" s="1"/>
  <c r="D7" i="4"/>
  <c r="D19" i="4" l="1"/>
  <c r="E19" i="4"/>
  <c r="B19" i="4"/>
  <c r="D9" i="4"/>
  <c r="C9" i="4"/>
  <c r="C19" i="4" s="1"/>
  <c r="E9" i="4"/>
  <c r="G7" i="4"/>
  <c r="G8" i="4"/>
  <c r="G19" i="4"/>
  <c r="F22" i="4"/>
  <c r="O42" i="4"/>
  <c r="I22" i="4"/>
  <c r="B9" i="4" l="1"/>
  <c r="O41" i="4"/>
  <c r="G22" i="4"/>
</calcChain>
</file>

<file path=xl/sharedStrings.xml><?xml version="1.0" encoding="utf-8"?>
<sst xmlns="http://schemas.openxmlformats.org/spreadsheetml/2006/main" count="252" uniqueCount="174">
  <si>
    <t>Amount</t>
  </si>
  <si>
    <t>American Society of Military Comptrollers, Washington Chapter</t>
  </si>
  <si>
    <t>Petty Cash</t>
  </si>
  <si>
    <t>Revenue</t>
  </si>
  <si>
    <t>Mini PDI</t>
  </si>
  <si>
    <t>Golf Tournament</t>
  </si>
  <si>
    <t>Membership Dues/  Rebates</t>
  </si>
  <si>
    <t>Holiday Social</t>
  </si>
  <si>
    <t>Luncheons</t>
  </si>
  <si>
    <t>Events/Committees</t>
  </si>
  <si>
    <t>Miscellaneous</t>
  </si>
  <si>
    <t xml:space="preserve">  Monthly Luncheons</t>
  </si>
  <si>
    <t xml:space="preserve">  Holiday Social</t>
  </si>
  <si>
    <t xml:space="preserve">  Donations</t>
  </si>
  <si>
    <t xml:space="preserve">  Mini PDI</t>
  </si>
  <si>
    <t xml:space="preserve">  National PDI</t>
  </si>
  <si>
    <t xml:space="preserve">  Awards</t>
  </si>
  <si>
    <t xml:space="preserve">  Scholarships/Continuing Education</t>
  </si>
  <si>
    <t xml:space="preserve">  Golf Tournament</t>
  </si>
  <si>
    <t xml:space="preserve">2008 Budget </t>
  </si>
  <si>
    <t>Expenses</t>
  </si>
  <si>
    <t>Uncategorized</t>
  </si>
  <si>
    <t>2008 Actual</t>
  </si>
  <si>
    <t xml:space="preserve">                  </t>
  </si>
  <si>
    <t>Cash in Financial Institutions</t>
  </si>
  <si>
    <t xml:space="preserve"> </t>
  </si>
  <si>
    <t>Revenue Total</t>
  </si>
  <si>
    <t>Audit and Tax Preps</t>
  </si>
  <si>
    <t>Credit Card Services</t>
  </si>
  <si>
    <t>Equip Tech Refresh</t>
  </si>
  <si>
    <t>Post Office Box Rental</t>
  </si>
  <si>
    <r>
      <t xml:space="preserve">Annual Budget </t>
    </r>
    <r>
      <rPr>
        <sz val="16"/>
        <rFont val="Times New Roman"/>
        <family val="1"/>
      </rPr>
      <t>(1 July 2014 - 30 June 2015)</t>
    </r>
  </si>
  <si>
    <t>Proposed 14-15</t>
  </si>
  <si>
    <t>Actual 13-14</t>
  </si>
  <si>
    <t xml:space="preserve"> Budget 13-14</t>
  </si>
  <si>
    <t>Account Balances as of 
31 May 2014</t>
  </si>
  <si>
    <t>Dividends/Interest</t>
  </si>
  <si>
    <t>October</t>
  </si>
  <si>
    <t>Expense</t>
  </si>
  <si>
    <t>Calibre</t>
  </si>
  <si>
    <t>Binary Group</t>
  </si>
  <si>
    <t>Event</t>
  </si>
  <si>
    <t>Golf-13</t>
  </si>
  <si>
    <t>Cotton and Company</t>
  </si>
  <si>
    <t>Grant Thorton</t>
  </si>
  <si>
    <t>IBM</t>
  </si>
  <si>
    <t>Clifton Larson Allen</t>
  </si>
  <si>
    <t>Acuity Consulting</t>
  </si>
  <si>
    <t>PWC</t>
  </si>
  <si>
    <t>June</t>
  </si>
  <si>
    <t>July</t>
  </si>
  <si>
    <t>August</t>
  </si>
  <si>
    <t>Savantage Financial</t>
  </si>
  <si>
    <t>Scholarship-13</t>
  </si>
  <si>
    <t>September</t>
  </si>
  <si>
    <t>November</t>
  </si>
  <si>
    <t>Name</t>
  </si>
  <si>
    <t>Companions for Heroes</t>
  </si>
  <si>
    <t>Morgan Franklin</t>
  </si>
  <si>
    <t>PDI-14</t>
  </si>
  <si>
    <t>Oracle</t>
  </si>
  <si>
    <t>Watkins</t>
  </si>
  <si>
    <t>Terathink</t>
  </si>
  <si>
    <t>Kearney and Company</t>
  </si>
  <si>
    <t>CGI Federal</t>
  </si>
  <si>
    <t>Deloitte</t>
  </si>
  <si>
    <t>Mil Corp</t>
  </si>
  <si>
    <t>St. Michaels Inc</t>
  </si>
  <si>
    <t>January</t>
  </si>
  <si>
    <t>February</t>
  </si>
  <si>
    <t>April</t>
  </si>
  <si>
    <t>Caci</t>
  </si>
  <si>
    <t>May</t>
  </si>
  <si>
    <t>Pets for Vets</t>
  </si>
  <si>
    <t>National PDI-14</t>
  </si>
  <si>
    <t>2015 Budgeted Net Position:</t>
  </si>
  <si>
    <t>Corporate Donations</t>
  </si>
  <si>
    <t>Website Hosting</t>
  </si>
  <si>
    <t>Antivirus Protection</t>
  </si>
  <si>
    <t>Admin Supplies/Postage</t>
  </si>
  <si>
    <t xml:space="preserve">Chapter Donations </t>
  </si>
  <si>
    <t>2014 National Capital Region PDI</t>
  </si>
  <si>
    <t>Company</t>
  </si>
  <si>
    <t>Invoice number</t>
  </si>
  <si>
    <t>Sponsorship</t>
  </si>
  <si>
    <t>Advertising</t>
  </si>
  <si>
    <t>Bag</t>
  </si>
  <si>
    <t>Exhibit Table</t>
  </si>
  <si>
    <t>Total Invoiced</t>
  </si>
  <si>
    <t>Actuals</t>
  </si>
  <si>
    <t>Invoiced</t>
  </si>
  <si>
    <t>Received Amt</t>
  </si>
  <si>
    <t>Grant Thornton</t>
  </si>
  <si>
    <t>Platinum</t>
  </si>
  <si>
    <t>S-2 / GT</t>
  </si>
  <si>
    <t>Yes</t>
  </si>
  <si>
    <t>PwC</t>
  </si>
  <si>
    <t>S-1 / PwC</t>
  </si>
  <si>
    <t>CALIBRE</t>
  </si>
  <si>
    <t>Diamond</t>
  </si>
  <si>
    <t>S-6 / CALIBRE</t>
  </si>
  <si>
    <t>PD CC 1/23/2014</t>
  </si>
  <si>
    <t>KGS</t>
  </si>
  <si>
    <t>S-60 / KGS</t>
  </si>
  <si>
    <t>S-3 / Oracle</t>
  </si>
  <si>
    <t>SAP</t>
  </si>
  <si>
    <t>S-58 / SAP</t>
  </si>
  <si>
    <t>PD CC 2/9/2014</t>
  </si>
  <si>
    <t>CACI</t>
  </si>
  <si>
    <t>Gold</t>
  </si>
  <si>
    <t>S-5 / CACI</t>
  </si>
  <si>
    <t>PD CC 1/27/2014</t>
  </si>
  <si>
    <t>S-47/Deliotte</t>
  </si>
  <si>
    <t>KPMG</t>
  </si>
  <si>
    <t>S-10 / KPMG</t>
  </si>
  <si>
    <t>Savantage</t>
  </si>
  <si>
    <t>S-13 / Savantage</t>
  </si>
  <si>
    <t>Definitive Logic</t>
  </si>
  <si>
    <t>Emerald</t>
  </si>
  <si>
    <t>S-7 / Definitive</t>
  </si>
  <si>
    <t>PD CC 2/23/2014</t>
  </si>
  <si>
    <t>Accenture</t>
  </si>
  <si>
    <t>Sapphire</t>
  </si>
  <si>
    <t>S-7 / Accenture</t>
  </si>
  <si>
    <t>S-51 / IBM</t>
  </si>
  <si>
    <t>St Michaels</t>
  </si>
  <si>
    <t>S-39 / St Michaels</t>
  </si>
  <si>
    <t xml:space="preserve">Acuity </t>
  </si>
  <si>
    <t>Silver</t>
  </si>
  <si>
    <t>S-21/ Acuity</t>
  </si>
  <si>
    <t>CITI</t>
  </si>
  <si>
    <t>S-59 / CITI</t>
  </si>
  <si>
    <t>Cotton &amp; Comp</t>
  </si>
  <si>
    <t>S-52 / C&amp;C</t>
  </si>
  <si>
    <t>DLT Solutions</t>
  </si>
  <si>
    <t>S-61 / DLT</t>
  </si>
  <si>
    <t>EY</t>
  </si>
  <si>
    <t>S-55 / EY</t>
  </si>
  <si>
    <t>HJ Steininger</t>
  </si>
  <si>
    <t>S-56 / HJS</t>
  </si>
  <si>
    <t>Infor</t>
  </si>
  <si>
    <t>S-48 / Infor</t>
  </si>
  <si>
    <t>Kearney</t>
  </si>
  <si>
    <t>S-12 / Kearney</t>
  </si>
  <si>
    <t>MIL</t>
  </si>
  <si>
    <t>S-8 / MIL</t>
  </si>
  <si>
    <t>Morgan Franlin</t>
  </si>
  <si>
    <t>S-46 /  Morgan Franklin</t>
  </si>
  <si>
    <t>Vanguard</t>
  </si>
  <si>
    <t>S-15 / Vanguard</t>
  </si>
  <si>
    <t>PD CC 2/13/2014</t>
  </si>
  <si>
    <t>BB</t>
  </si>
  <si>
    <t>Bronze</t>
  </si>
  <si>
    <t>Cost incurred</t>
  </si>
  <si>
    <t>N/A</t>
  </si>
  <si>
    <t>Becker</t>
  </si>
  <si>
    <t>S-31 / Becker</t>
  </si>
  <si>
    <t>PD 2/13/2014</t>
  </si>
  <si>
    <t>CGI</t>
  </si>
  <si>
    <t>S-37/ CGI</t>
  </si>
  <si>
    <t>Immersion</t>
  </si>
  <si>
    <t>S-43 / Immersion</t>
  </si>
  <si>
    <t xml:space="preserve">Lynch </t>
  </si>
  <si>
    <t>S-40 / Lynch</t>
  </si>
  <si>
    <t>PD CC 1/22/2014</t>
  </si>
  <si>
    <t>TASC</t>
  </si>
  <si>
    <t>S-57 / TASC</t>
  </si>
  <si>
    <t>S-32 / TeraThink</t>
  </si>
  <si>
    <t>S-53 /  Watkins</t>
  </si>
  <si>
    <t>Total Received</t>
  </si>
  <si>
    <t>Outstanding Balance</t>
  </si>
  <si>
    <t xml:space="preserve">  </t>
  </si>
  <si>
    <t>Pay Pal Fees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</si>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</sst>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color indexed="8"/>
      <name val="Tahoma"/>
      <family val="2"/>
    </font>
    <font>
      <sz val="9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4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44" fontId="3" fillId="0" borderId="0" xfId="1" applyFont="1"/>
    <xf numFmtId="0" fontId="4" fillId="0" borderId="0" xfId="0" applyFont="1"/>
    <xf numFmtId="44" fontId="4" fillId="0" borderId="0" xfId="1" applyFont="1"/>
    <xf numFmtId="0" fontId="7" fillId="0" borderId="0" xfId="0" applyFont="1"/>
    <xf numFmtId="44" fontId="4" fillId="0" borderId="1" xfId="1" applyFont="1" applyBorder="1"/>
    <xf numFmtId="0" fontId="4" fillId="0" borderId="0" xfId="0" applyFont="1" applyBorder="1"/>
    <xf numFmtId="0" fontId="4" fillId="0" borderId="0" xfId="0" applyFont="1" applyFill="1" applyBorder="1"/>
    <xf numFmtId="44" fontId="4" fillId="0" borderId="0" xfId="1" applyFont="1" applyBorder="1"/>
    <xf numFmtId="44" fontId="4" fillId="0" borderId="0" xfId="1" applyFont="1" applyAlignment="1">
      <alignment horizontal="center"/>
    </xf>
    <xf numFmtId="0" fontId="4" fillId="0" borderId="1" xfId="0" applyFont="1" applyBorder="1"/>
    <xf numFmtId="0" fontId="4" fillId="0" borderId="0" xfId="0" applyFont="1" applyFill="1"/>
    <xf numFmtId="44" fontId="4" fillId="0" borderId="0" xfId="1" applyFont="1" applyFill="1" applyBorder="1"/>
    <xf numFmtId="0" fontId="4" fillId="2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4" fontId="4" fillId="0" borderId="2" xfId="1" applyFont="1" applyBorder="1"/>
    <xf numFmtId="44" fontId="4" fillId="0" borderId="0" xfId="0" applyNumberFormat="1" applyFont="1"/>
    <xf numFmtId="0" fontId="4" fillId="3" borderId="0" xfId="0" applyFont="1" applyFill="1"/>
    <xf numFmtId="44" fontId="4" fillId="3" borderId="0" xfId="1" applyFont="1" applyFill="1"/>
    <xf numFmtId="44" fontId="4" fillId="0" borderId="1" xfId="1" applyFont="1" applyFill="1" applyBorder="1"/>
    <xf numFmtId="0" fontId="4" fillId="0" borderId="2" xfId="0" applyFont="1" applyBorder="1"/>
    <xf numFmtId="44" fontId="4" fillId="0" borderId="2" xfId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8" fontId="0" fillId="0" borderId="0" xfId="0" applyNumberFormat="1"/>
    <xf numFmtId="0" fontId="2" fillId="0" borderId="0" xfId="0" applyFont="1"/>
    <xf numFmtId="0" fontId="8" fillId="0" borderId="0" xfId="0" applyFont="1"/>
    <xf numFmtId="8" fontId="8" fillId="0" borderId="0" xfId="0" applyNumberFormat="1" applyFont="1"/>
    <xf numFmtId="16" fontId="2" fillId="0" borderId="0" xfId="0" applyNumberFormat="1" applyFont="1"/>
    <xf numFmtId="0" fontId="4" fillId="0" borderId="1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4" borderId="0" xfId="0" applyFont="1" applyFill="1" applyBorder="1"/>
    <xf numFmtId="0" fontId="4" fillId="4" borderId="0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44" fontId="7" fillId="5" borderId="0" xfId="1" applyFont="1" applyFill="1" applyAlignment="1">
      <alignment horizontal="right"/>
    </xf>
    <xf numFmtId="44" fontId="7" fillId="5" borderId="0" xfId="0" applyNumberFormat="1" applyFont="1" applyFill="1"/>
    <xf numFmtId="44" fontId="7" fillId="0" borderId="0" xfId="1" applyFont="1"/>
    <xf numFmtId="0" fontId="2" fillId="0" borderId="0" xfId="3"/>
    <xf numFmtId="0" fontId="9" fillId="0" borderId="4" xfId="3" applyFont="1" applyBorder="1" applyAlignment="1">
      <alignment horizontal="center"/>
    </xf>
    <xf numFmtId="0" fontId="10" fillId="0" borderId="5" xfId="3" applyFont="1" applyBorder="1"/>
    <xf numFmtId="0" fontId="2" fillId="0" borderId="0" xfId="3" applyBorder="1"/>
    <xf numFmtId="0" fontId="6" fillId="0" borderId="0" xfId="3" applyFont="1"/>
    <xf numFmtId="0" fontId="11" fillId="6" borderId="6" xfId="3" applyFont="1" applyFill="1" applyBorder="1"/>
    <xf numFmtId="0" fontId="11" fillId="6" borderId="0" xfId="3" applyFont="1" applyFill="1" applyBorder="1"/>
    <xf numFmtId="44" fontId="11" fillId="6" borderId="0" xfId="1" applyFont="1" applyFill="1" applyBorder="1"/>
    <xf numFmtId="0" fontId="11" fillId="6" borderId="0" xfId="3" applyFont="1" applyFill="1" applyBorder="1" applyAlignment="1">
      <alignment wrapText="1"/>
    </xf>
    <xf numFmtId="0" fontId="12" fillId="6" borderId="7" xfId="3" applyFont="1" applyFill="1" applyBorder="1"/>
    <xf numFmtId="0" fontId="6" fillId="0" borderId="0" xfId="3" applyFont="1" applyBorder="1" applyAlignment="1">
      <alignment wrapText="1"/>
    </xf>
    <xf numFmtId="0" fontId="6" fillId="0" borderId="0" xfId="3" applyFont="1" applyBorder="1"/>
    <xf numFmtId="0" fontId="2" fillId="0" borderId="0" xfId="3" applyFill="1"/>
    <xf numFmtId="0" fontId="8" fillId="0" borderId="3" xfId="3" applyFont="1" applyFill="1" applyBorder="1"/>
    <xf numFmtId="0" fontId="8" fillId="0" borderId="4" xfId="3" applyFont="1" applyFill="1" applyBorder="1"/>
    <xf numFmtId="0" fontId="2" fillId="0" borderId="4" xfId="3" applyFont="1" applyFill="1" applyBorder="1"/>
    <xf numFmtId="44" fontId="2" fillId="0" borderId="4" xfId="1" applyFont="1" applyFill="1" applyBorder="1"/>
    <xf numFmtId="44" fontId="0" fillId="0" borderId="4" xfId="1" applyFont="1" applyFill="1" applyBorder="1"/>
    <xf numFmtId="44" fontId="8" fillId="0" borderId="3" xfId="3" applyNumberFormat="1" applyFont="1" applyFill="1" applyBorder="1"/>
    <xf numFmtId="44" fontId="8" fillId="0" borderId="4" xfId="3" applyNumberFormat="1" applyFont="1" applyFill="1" applyBorder="1"/>
    <xf numFmtId="14" fontId="12" fillId="0" borderId="5" xfId="3" applyNumberFormat="1" applyFont="1" applyFill="1" applyBorder="1"/>
    <xf numFmtId="44" fontId="8" fillId="7" borderId="0" xfId="3" applyNumberFormat="1" applyFont="1" applyFill="1" applyBorder="1"/>
    <xf numFmtId="0" fontId="2" fillId="0" borderId="0" xfId="3" applyFill="1" applyBorder="1"/>
    <xf numFmtId="0" fontId="8" fillId="0" borderId="8" xfId="3" applyFont="1" applyFill="1" applyBorder="1"/>
    <xf numFmtId="0" fontId="8" fillId="0" borderId="1" xfId="3" applyFont="1" applyFill="1" applyBorder="1"/>
    <xf numFmtId="0" fontId="2" fillId="0" borderId="1" xfId="3" applyFont="1" applyFill="1" applyBorder="1"/>
    <xf numFmtId="44" fontId="2" fillId="0" borderId="1" xfId="1" applyFont="1" applyFill="1" applyBorder="1"/>
    <xf numFmtId="44" fontId="0" fillId="0" borderId="1" xfId="1" applyFont="1" applyFill="1" applyBorder="1"/>
    <xf numFmtId="44" fontId="8" fillId="0" borderId="8" xfId="3" applyNumberFormat="1" applyFont="1" applyFill="1" applyBorder="1"/>
    <xf numFmtId="44" fontId="8" fillId="0" borderId="1" xfId="3" applyNumberFormat="1" applyFont="1" applyFill="1" applyBorder="1"/>
    <xf numFmtId="14" fontId="12" fillId="0" borderId="9" xfId="3" applyNumberFormat="1" applyFont="1" applyFill="1" applyBorder="1"/>
    <xf numFmtId="44" fontId="8" fillId="0" borderId="6" xfId="3" applyNumberFormat="1" applyFont="1" applyFill="1" applyBorder="1"/>
    <xf numFmtId="44" fontId="8" fillId="0" borderId="0" xfId="3" applyNumberFormat="1" applyFont="1" applyFill="1" applyBorder="1"/>
    <xf numFmtId="44" fontId="8" fillId="5" borderId="0" xfId="3" applyNumberFormat="1" applyFont="1" applyFill="1" applyBorder="1"/>
    <xf numFmtId="14" fontId="12" fillId="0" borderId="7" xfId="3" applyNumberFormat="1" applyFont="1" applyFill="1" applyBorder="1"/>
    <xf numFmtId="0" fontId="8" fillId="0" borderId="6" xfId="3" applyFont="1" applyFill="1" applyBorder="1"/>
    <xf numFmtId="0" fontId="8" fillId="0" borderId="0" xfId="3" applyFont="1" applyFill="1" applyBorder="1"/>
    <xf numFmtId="0" fontId="2" fillId="0" borderId="0" xfId="3" applyFont="1" applyFill="1" applyBorder="1"/>
    <xf numFmtId="44" fontId="2" fillId="0" borderId="0" xfId="1" applyFont="1" applyFill="1" applyBorder="1"/>
    <xf numFmtId="44" fontId="0" fillId="0" borderId="0" xfId="1" applyFont="1" applyFill="1" applyBorder="1"/>
    <xf numFmtId="0" fontId="13" fillId="0" borderId="8" xfId="3" applyFont="1" applyFill="1" applyBorder="1"/>
    <xf numFmtId="44" fontId="8" fillId="5" borderId="1" xfId="3" applyNumberFormat="1" applyFont="1" applyFill="1" applyBorder="1"/>
    <xf numFmtId="0" fontId="12" fillId="0" borderId="9" xfId="3" applyFont="1" applyFill="1" applyBorder="1"/>
    <xf numFmtId="44" fontId="8" fillId="5" borderId="4" xfId="3" applyNumberFormat="1" applyFont="1" applyFill="1" applyBorder="1"/>
    <xf numFmtId="0" fontId="14" fillId="0" borderId="7" xfId="3" applyFont="1" applyFill="1" applyBorder="1"/>
    <xf numFmtId="0" fontId="8" fillId="0" borderId="0" xfId="3" applyFont="1" applyFill="1"/>
    <xf numFmtId="0" fontId="8" fillId="0" borderId="10" xfId="3" applyFont="1" applyFill="1" applyBorder="1"/>
    <xf numFmtId="0" fontId="8" fillId="0" borderId="11" xfId="3" applyFont="1" applyFill="1" applyBorder="1"/>
    <xf numFmtId="44" fontId="2" fillId="0" borderId="11" xfId="1" applyFont="1" applyFill="1" applyBorder="1"/>
    <xf numFmtId="44" fontId="2" fillId="0" borderId="12" xfId="1" applyFont="1" applyFill="1" applyBorder="1"/>
    <xf numFmtId="44" fontId="8" fillId="0" borderId="10" xfId="3" applyNumberFormat="1" applyFont="1" applyFill="1" applyBorder="1"/>
    <xf numFmtId="44" fontId="8" fillId="0" borderId="11" xfId="3" applyNumberFormat="1" applyFont="1" applyFill="1" applyBorder="1"/>
    <xf numFmtId="44" fontId="8" fillId="5" borderId="11" xfId="3" applyNumberFormat="1" applyFont="1" applyFill="1" applyBorder="1"/>
    <xf numFmtId="0" fontId="12" fillId="0" borderId="12" xfId="3" applyFont="1" applyFill="1" applyBorder="1"/>
    <xf numFmtId="0" fontId="8" fillId="0" borderId="3" xfId="3" applyFont="1" applyFill="1" applyBorder="1" applyAlignment="1">
      <alignment wrapText="1"/>
    </xf>
    <xf numFmtId="0" fontId="8" fillId="0" borderId="4" xfId="3" applyFont="1" applyFill="1" applyBorder="1" applyAlignment="1">
      <alignment wrapText="1"/>
    </xf>
    <xf numFmtId="0" fontId="8" fillId="0" borderId="6" xfId="3" applyFont="1" applyBorder="1"/>
    <xf numFmtId="0" fontId="8" fillId="0" borderId="0" xfId="3" applyFont="1" applyBorder="1"/>
    <xf numFmtId="0" fontId="8" fillId="0" borderId="6" xfId="3" applyFont="1" applyFill="1" applyBorder="1" applyAlignment="1">
      <alignment wrapText="1"/>
    </xf>
    <xf numFmtId="0" fontId="8" fillId="0" borderId="0" xfId="3" applyFont="1" applyFill="1" applyBorder="1" applyAlignment="1">
      <alignment wrapText="1"/>
    </xf>
    <xf numFmtId="0" fontId="16" fillId="0" borderId="0" xfId="4" applyFont="1" applyBorder="1" applyAlignment="1" applyProtection="1"/>
    <xf numFmtId="0" fontId="8" fillId="0" borderId="8" xfId="3" applyFont="1" applyFill="1" applyBorder="1" applyAlignment="1">
      <alignment wrapText="1"/>
    </xf>
    <xf numFmtId="0" fontId="8" fillId="0" borderId="1" xfId="3" applyFont="1" applyFill="1" applyBorder="1" applyAlignment="1">
      <alignment wrapText="1"/>
    </xf>
    <xf numFmtId="0" fontId="12" fillId="0" borderId="7" xfId="3" applyFont="1" applyFill="1" applyBorder="1"/>
    <xf numFmtId="0" fontId="2" fillId="0" borderId="6" xfId="3" applyFill="1" applyBorder="1"/>
    <xf numFmtId="44" fontId="2" fillId="0" borderId="13" xfId="3" applyNumberFormat="1" applyFill="1" applyBorder="1"/>
    <xf numFmtId="44" fontId="8" fillId="0" borderId="13" xfId="3" applyNumberFormat="1" applyFont="1" applyFill="1" applyBorder="1"/>
    <xf numFmtId="44" fontId="10" fillId="0" borderId="14" xfId="3" applyNumberFormat="1" applyFont="1" applyFill="1" applyBorder="1"/>
    <xf numFmtId="44" fontId="2" fillId="0" borderId="0" xfId="3" applyNumberFormat="1" applyFill="1" applyBorder="1"/>
    <xf numFmtId="44" fontId="2" fillId="0" borderId="15" xfId="3" applyNumberFormat="1" applyFill="1" applyBorder="1"/>
    <xf numFmtId="44" fontId="10" fillId="0" borderId="7" xfId="3" applyNumberFormat="1" applyFont="1" applyFill="1" applyBorder="1"/>
    <xf numFmtId="0" fontId="2" fillId="0" borderId="8" xfId="3" applyFont="1" applyFill="1" applyBorder="1"/>
    <xf numFmtId="0" fontId="2" fillId="0" borderId="1" xfId="3" applyFill="1" applyBorder="1"/>
    <xf numFmtId="44" fontId="2" fillId="0" borderId="1" xfId="3" applyNumberFormat="1" applyFill="1" applyBorder="1"/>
    <xf numFmtId="9" fontId="10" fillId="0" borderId="9" xfId="2" applyFont="1" applyFill="1" applyBorder="1"/>
    <xf numFmtId="0" fontId="2" fillId="0" borderId="0" xfId="3" applyFont="1"/>
    <xf numFmtId="0" fontId="8" fillId="0" borderId="0" xfId="3" applyFont="1"/>
    <xf numFmtId="0" fontId="10" fillId="0" borderId="0" xfId="3" applyFont="1"/>
    <xf numFmtId="0" fontId="0" fillId="0" borderId="16" xfId="0" applyBorder="1"/>
    <xf numFmtId="0" fontId="2" fillId="0" borderId="16" xfId="0" applyFont="1" applyBorder="1"/>
    <xf numFmtId="8" fontId="0" fillId="0" borderId="16" xfId="0" applyNumberFormat="1" applyBorder="1"/>
    <xf numFmtId="8" fontId="20" fillId="0" borderId="16" xfId="0" applyNumberFormat="1" applyFont="1" applyBorder="1"/>
    <xf numFmtId="0" fontId="2" fillId="5" borderId="16" xfId="0" applyFont="1" applyFill="1" applyBorder="1" applyAlignment="1">
      <alignment horizontal="right"/>
    </xf>
    <xf numFmtId="8" fontId="0" fillId="5" borderId="16" xfId="0" applyNumberFormat="1" applyFill="1" applyBorder="1"/>
    <xf numFmtId="14" fontId="0" fillId="0" borderId="16" xfId="0" applyNumberFormat="1" applyBorder="1"/>
    <xf numFmtId="14" fontId="2" fillId="0" borderId="16" xfId="0" applyNumberFormat="1" applyFont="1" applyBorder="1"/>
    <xf numFmtId="8" fontId="4" fillId="0" borderId="1" xfId="1" applyNumberFormat="1" applyFont="1" applyBorder="1"/>
    <xf numFmtId="0" fontId="5" fillId="0" borderId="0" xfId="0" applyFont="1" applyAlignment="1">
      <alignment horizontal="center"/>
    </xf>
    <xf numFmtId="0" fontId="9" fillId="0" borderId="3" xfId="3" applyFont="1" applyBorder="1" applyAlignment="1">
      <alignment horizontal="center"/>
    </xf>
    <xf numFmtId="0" fontId="9" fillId="0" borderId="4" xfId="3" applyFont="1" applyBorder="1" applyAlignment="1">
      <alignment horizontal="center"/>
    </xf>
    <xf numFmtId="0" fontId="2" fillId="0" borderId="4" xfId="3" applyBorder="1"/>
    <xf numFmtId="0" fontId="8" fillId="0" borderId="0" xfId="0" applyFont="1" applyAlignment="1">
      <alignment horizontal="center"/>
    </xf>
  </cellXfs>
  <cellStyles count="63">
    <cellStyle name="Comma 2" xfId="5"/>
    <cellStyle name="Comma 3" xfId="6"/>
    <cellStyle name="Comma 4" xfId="7"/>
    <cellStyle name="Currency" xfId="1" builtinId="4"/>
    <cellStyle name="Currency 2" xfId="8"/>
    <cellStyle name="Currency 2 2" xfId="9"/>
    <cellStyle name="Currency 3" xfId="10"/>
    <cellStyle name="Currency 4" xfId="11"/>
    <cellStyle name="Currency 4 2" xfId="12"/>
    <cellStyle name="Currency 5" xfId="13"/>
    <cellStyle name="Currency 6" xfId="14"/>
    <cellStyle name="Hyperlink" xfId="4" builtinId="8"/>
    <cellStyle name="Hyperlink 2" xfId="15"/>
    <cellStyle name="Normal" xfId="0" builtinId="0"/>
    <cellStyle name="Normal 10" xfId="16"/>
    <cellStyle name="Normal 10 2" xfId="17"/>
    <cellStyle name="Normal 11" xfId="18"/>
    <cellStyle name="Normal 11 2" xfId="19"/>
    <cellStyle name="Normal 12" xfId="20"/>
    <cellStyle name="Normal 12 2" xfId="21"/>
    <cellStyle name="Normal 12 3" xfId="22"/>
    <cellStyle name="Normal 13" xfId="23"/>
    <cellStyle name="Normal 14" xfId="24"/>
    <cellStyle name="Normal 2" xfId="3"/>
    <cellStyle name="Normal 2 2" xfId="25"/>
    <cellStyle name="Normal 2 2 2" xfId="26"/>
    <cellStyle name="Normal 2 2 2 2" xfId="27"/>
    <cellStyle name="Normal 2 2 2 3" xfId="28"/>
    <cellStyle name="Normal 2 2 3" xfId="29"/>
    <cellStyle name="Normal 2 2 4" xfId="30"/>
    <cellStyle name="Normal 2 3" xfId="31"/>
    <cellStyle name="Normal 2 3 2" xfId="32"/>
    <cellStyle name="Normal 2 3 2 2" xfId="33"/>
    <cellStyle name="Normal 2 3 2 3" xfId="34"/>
    <cellStyle name="Normal 2 3 3" xfId="35"/>
    <cellStyle name="Normal 2 3 4" xfId="36"/>
    <cellStyle name="Normal 2 4" xfId="37"/>
    <cellStyle name="Normal 2 5" xfId="38"/>
    <cellStyle name="Normal 2 5 2" xfId="39"/>
    <cellStyle name="Normal 2 5 3" xfId="40"/>
    <cellStyle name="Normal 2 6" xfId="41"/>
    <cellStyle name="Normal 2 7" xfId="42"/>
    <cellStyle name="Normal 2_Sheet1" xfId="43"/>
    <cellStyle name="Normal 3" xfId="44"/>
    <cellStyle name="Normal 3 2" xfId="45"/>
    <cellStyle name="Normal 4" xfId="46"/>
    <cellStyle name="Normal 4 2" xfId="47"/>
    <cellStyle name="Normal 4 2 2" xfId="48"/>
    <cellStyle name="Normal 4 2 3" xfId="49"/>
    <cellStyle name="Normal 4 3" xfId="50"/>
    <cellStyle name="Normal 4 4" xfId="51"/>
    <cellStyle name="Normal 5" xfId="52"/>
    <cellStyle name="Normal 5 2" xfId="53"/>
    <cellStyle name="Normal 6" xfId="54"/>
    <cellStyle name="Normal 6 2" xfId="55"/>
    <cellStyle name="Normal 7" xfId="56"/>
    <cellStyle name="Normal 7 2" xfId="57"/>
    <cellStyle name="Normal 8" xfId="58"/>
    <cellStyle name="Normal 8 2" xfId="59"/>
    <cellStyle name="Normal 9" xfId="60"/>
    <cellStyle name="Normal 9 2" xfId="61"/>
    <cellStyle name="Percent" xfId="2" builtinId="5"/>
    <cellStyle name="Percent 2" xfId="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topLeftCell="A4" zoomScale="120" zoomScaleNormal="120" workbookViewId="0">
      <selection activeCell="L8" sqref="L8"/>
    </sheetView>
  </sheetViews>
  <sheetFormatPr defaultRowHeight="12.75" x14ac:dyDescent="0.2"/>
  <cols>
    <col min="1" max="1" width="26.28515625" style="3" customWidth="1"/>
    <col min="2" max="2" width="15.7109375" style="3" bestFit="1" customWidth="1"/>
    <col min="3" max="3" width="1.5703125" style="3" customWidth="1"/>
    <col min="4" max="4" width="16.140625" style="3" bestFit="1" customWidth="1"/>
    <col min="5" max="5" width="16" style="4" hidden="1" customWidth="1"/>
    <col min="6" max="6" width="2" style="4" hidden="1" customWidth="1"/>
    <col min="7" max="7" width="13" style="4" hidden="1" customWidth="1"/>
    <col min="8" max="8" width="1.85546875" style="4" hidden="1" customWidth="1"/>
    <col min="9" max="9" width="12.140625" style="4" hidden="1" customWidth="1"/>
    <col min="10" max="10" width="2.42578125" style="3" customWidth="1"/>
    <col min="11" max="11" width="26.7109375" style="3" customWidth="1"/>
    <col min="12" max="12" width="16.85546875" style="3" bestFit="1" customWidth="1"/>
    <col min="13" max="13" width="1.85546875" style="3" customWidth="1"/>
    <col min="14" max="14" width="16.140625" style="3" bestFit="1" customWidth="1"/>
    <col min="15" max="15" width="1.85546875" style="3" customWidth="1"/>
    <col min="16" max="16" width="13.28515625" style="4" hidden="1" customWidth="1"/>
    <col min="17" max="17" width="1.85546875" style="4" hidden="1" customWidth="1"/>
    <col min="18" max="18" width="13" style="4" hidden="1" customWidth="1"/>
    <col min="19" max="19" width="1.85546875" style="4" hidden="1" customWidth="1"/>
    <col min="20" max="21" width="9.140625" style="3"/>
    <col min="22" max="22" width="12.7109375" style="3" bestFit="1" customWidth="1"/>
    <col min="23" max="23" width="9.140625" style="3"/>
    <col min="24" max="24" width="12.28515625" style="3" bestFit="1" customWidth="1"/>
    <col min="25" max="16384" width="9.140625" style="3"/>
  </cols>
  <sheetData>
    <row r="1" spans="1:24" ht="27" customHeight="1" x14ac:dyDescent="0.4">
      <c r="A1" s="128" t="s">
        <v>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24" ht="33" customHeight="1" x14ac:dyDescent="0.4">
      <c r="A2" s="128" t="s">
        <v>31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24" ht="3.75" customHeight="1" x14ac:dyDescent="0.2">
      <c r="A3" s="19"/>
      <c r="B3" s="19"/>
      <c r="C3" s="19"/>
      <c r="D3" s="19"/>
      <c r="E3" s="20"/>
      <c r="F3" s="20"/>
      <c r="G3" s="20"/>
      <c r="H3" s="20"/>
      <c r="I3" s="20"/>
      <c r="J3" s="19"/>
      <c r="K3" s="19"/>
      <c r="L3" s="19"/>
      <c r="M3" s="19"/>
      <c r="N3" s="19"/>
      <c r="O3" s="19"/>
      <c r="P3" s="20"/>
    </row>
    <row r="4" spans="1:24" s="1" customFormat="1" ht="33" customHeight="1" x14ac:dyDescent="0.3">
      <c r="A4" s="1" t="s">
        <v>3</v>
      </c>
      <c r="E4" s="2"/>
      <c r="F4" s="2"/>
      <c r="G4" s="2"/>
      <c r="H4" s="2"/>
      <c r="I4" s="2"/>
      <c r="J4" s="34"/>
      <c r="K4" s="15" t="s">
        <v>20</v>
      </c>
      <c r="L4" s="16"/>
      <c r="P4" s="2"/>
      <c r="Q4" s="2"/>
      <c r="R4" s="2"/>
      <c r="S4" s="2"/>
    </row>
    <row r="5" spans="1:24" x14ac:dyDescent="0.2">
      <c r="J5" s="35"/>
      <c r="K5" s="8"/>
      <c r="L5" s="12"/>
    </row>
    <row r="6" spans="1:24" ht="41.25" customHeight="1" x14ac:dyDescent="0.2">
      <c r="A6" s="24" t="s">
        <v>35</v>
      </c>
      <c r="B6" s="17" t="s">
        <v>32</v>
      </c>
      <c r="C6" s="17"/>
      <c r="D6" s="23" t="s">
        <v>33</v>
      </c>
      <c r="E6" s="17" t="s">
        <v>34</v>
      </c>
      <c r="G6" s="10" t="s">
        <v>22</v>
      </c>
      <c r="I6" s="4" t="s">
        <v>19</v>
      </c>
      <c r="J6" s="35"/>
      <c r="K6" s="31" t="s">
        <v>8</v>
      </c>
      <c r="L6" s="17" t="s">
        <v>32</v>
      </c>
      <c r="M6" s="17"/>
      <c r="N6" s="23" t="s">
        <v>33</v>
      </c>
      <c r="O6" s="17"/>
      <c r="P6" s="17" t="s">
        <v>34</v>
      </c>
      <c r="R6" s="4" t="s">
        <v>22</v>
      </c>
    </row>
    <row r="7" spans="1:24" x14ac:dyDescent="0.2">
      <c r="A7" s="3" t="s">
        <v>24</v>
      </c>
      <c r="B7" s="9">
        <v>424253.85</v>
      </c>
      <c r="C7" s="7"/>
      <c r="D7" s="9">
        <f>150760.64+216738.02+15340.05+41395.74+19.4</f>
        <v>424253.85000000003</v>
      </c>
      <c r="E7" s="9"/>
      <c r="G7" s="4">
        <f>41842.81+176790.38</f>
        <v>218633.19</v>
      </c>
      <c r="I7" s="4">
        <v>114481.98</v>
      </c>
      <c r="J7" s="35"/>
      <c r="K7" s="32" t="s">
        <v>11</v>
      </c>
      <c r="L7" s="13">
        <f>(2500*10)+(25*10)+(50*10)</f>
        <v>25750</v>
      </c>
      <c r="M7" s="7" t="s">
        <v>25</v>
      </c>
      <c r="N7" s="9">
        <f>Luncheons!C13</f>
        <v>18802.55</v>
      </c>
      <c r="O7" s="7"/>
      <c r="P7" s="13"/>
      <c r="R7" s="4">
        <v>9489</v>
      </c>
    </row>
    <row r="8" spans="1:24" x14ac:dyDescent="0.2">
      <c r="A8" s="3" t="s">
        <v>2</v>
      </c>
      <c r="B8" s="17">
        <v>50</v>
      </c>
      <c r="C8" s="22"/>
      <c r="D8" s="17">
        <v>50</v>
      </c>
      <c r="E8" s="17"/>
      <c r="G8" s="4">
        <f>4066.22+36441.29+19.08</f>
        <v>40526.590000000004</v>
      </c>
      <c r="I8" s="4">
        <v>53771.27</v>
      </c>
      <c r="J8" s="35"/>
      <c r="K8" s="32" t="s">
        <v>12</v>
      </c>
      <c r="L8" s="13">
        <v>22000</v>
      </c>
      <c r="M8" s="7"/>
      <c r="N8" s="9">
        <f>21217.13+250</f>
        <v>21467.13</v>
      </c>
      <c r="O8" s="7"/>
      <c r="P8" s="13"/>
      <c r="R8" s="4">
        <v>7200.69</v>
      </c>
    </row>
    <row r="9" spans="1:24" x14ac:dyDescent="0.2">
      <c r="A9" s="3" t="s">
        <v>23</v>
      </c>
      <c r="B9" s="9">
        <f>SUM(B7:B8)</f>
        <v>424303.85</v>
      </c>
      <c r="C9" s="9">
        <f>SUM(C7:C8)</f>
        <v>0</v>
      </c>
      <c r="D9" s="9">
        <f>SUM(D7:D8)</f>
        <v>424303.85000000003</v>
      </c>
      <c r="E9" s="9">
        <f>SUM(E7:E8)</f>
        <v>0</v>
      </c>
      <c r="G9" s="4">
        <v>100</v>
      </c>
      <c r="I9" s="4">
        <v>100</v>
      </c>
      <c r="J9" s="35"/>
      <c r="K9" s="32"/>
      <c r="L9" s="13"/>
      <c r="M9" s="7"/>
      <c r="N9" s="9"/>
      <c r="O9" s="7"/>
      <c r="P9" s="13"/>
    </row>
    <row r="10" spans="1:24" x14ac:dyDescent="0.2">
      <c r="B10" s="9"/>
      <c r="C10" s="7"/>
      <c r="D10" s="9"/>
      <c r="E10" s="9"/>
      <c r="J10" s="35"/>
      <c r="K10" s="33" t="s">
        <v>13</v>
      </c>
      <c r="L10" s="13"/>
      <c r="M10" s="7"/>
      <c r="N10" s="9"/>
      <c r="O10" s="7"/>
      <c r="P10" s="13"/>
    </row>
    <row r="11" spans="1:24" x14ac:dyDescent="0.2">
      <c r="A11" s="5" t="s">
        <v>9</v>
      </c>
      <c r="B11" s="13"/>
      <c r="C11" s="7"/>
      <c r="D11" s="9"/>
      <c r="E11" s="9"/>
      <c r="J11" s="35"/>
      <c r="K11" s="8" t="s">
        <v>14</v>
      </c>
      <c r="L11" s="13">
        <v>10000</v>
      </c>
      <c r="M11" s="7"/>
      <c r="N11" s="9">
        <v>10000</v>
      </c>
      <c r="O11" s="7"/>
      <c r="P11" s="13"/>
    </row>
    <row r="12" spans="1:24" x14ac:dyDescent="0.2">
      <c r="A12" s="3" t="s">
        <v>76</v>
      </c>
      <c r="B12" s="13">
        <v>0</v>
      </c>
      <c r="C12" s="7"/>
      <c r="D12" s="9">
        <v>106550</v>
      </c>
      <c r="E12" s="9"/>
      <c r="J12" s="35"/>
      <c r="K12" s="8" t="s">
        <v>15</v>
      </c>
      <c r="L12" s="13">
        <v>2500</v>
      </c>
      <c r="M12" s="7"/>
      <c r="N12" s="9">
        <v>2500</v>
      </c>
      <c r="O12" s="7"/>
      <c r="P12" s="13"/>
    </row>
    <row r="13" spans="1:24" x14ac:dyDescent="0.2">
      <c r="A13" s="3" t="s">
        <v>5</v>
      </c>
      <c r="B13" s="13">
        <v>16000</v>
      </c>
      <c r="C13" s="7"/>
      <c r="D13" s="9">
        <f>1522+6527.15+8784+973+195</f>
        <v>18001.150000000001</v>
      </c>
      <c r="E13" s="9"/>
      <c r="J13" s="35"/>
      <c r="K13" s="8"/>
    </row>
    <row r="14" spans="1:24" x14ac:dyDescent="0.2">
      <c r="A14" s="3" t="s">
        <v>6</v>
      </c>
      <c r="B14" s="13">
        <v>20000</v>
      </c>
      <c r="C14" s="7"/>
      <c r="D14" s="9">
        <f>1227+1776+9694+2318+7376</f>
        <v>22391</v>
      </c>
      <c r="E14" s="9"/>
      <c r="G14" s="4">
        <v>130699.83</v>
      </c>
      <c r="I14" s="4">
        <v>130000</v>
      </c>
      <c r="J14" s="35"/>
      <c r="K14" s="31" t="s">
        <v>9</v>
      </c>
      <c r="L14" s="13"/>
      <c r="M14" s="7"/>
      <c r="N14" s="9"/>
    </row>
    <row r="15" spans="1:24" ht="18.75" customHeight="1" x14ac:dyDescent="0.2">
      <c r="A15" s="3" t="s">
        <v>7</v>
      </c>
      <c r="B15" s="13">
        <v>2000</v>
      </c>
      <c r="C15" s="7"/>
      <c r="D15" s="9">
        <f>119.647+94.4+390+1448</f>
        <v>2052.047</v>
      </c>
      <c r="E15" s="9"/>
      <c r="G15" s="4">
        <v>7465.5</v>
      </c>
      <c r="I15" s="4">
        <v>19000</v>
      </c>
      <c r="J15" s="35"/>
      <c r="K15" s="8" t="s">
        <v>4</v>
      </c>
      <c r="L15" s="13">
        <v>95000</v>
      </c>
      <c r="M15" s="7"/>
      <c r="N15" s="9">
        <v>90281.44</v>
      </c>
      <c r="O15" s="7"/>
      <c r="P15" s="13"/>
      <c r="R15" s="4">
        <v>68243.11</v>
      </c>
      <c r="V15" s="13"/>
      <c r="W15" s="7"/>
      <c r="X15" s="9"/>
    </row>
    <row r="16" spans="1:24" x14ac:dyDescent="0.2">
      <c r="A16" s="3" t="s">
        <v>36</v>
      </c>
      <c r="B16" s="13">
        <v>200</v>
      </c>
      <c r="C16" s="7"/>
      <c r="D16" s="9">
        <f>14.72+10.31+14.72+14.25+14.72+10.44+10.45+3.51+7.36+3.4+7.36+3.52+6.65+3.51+7.36+3.18+7.12+3.52+6.83+3.29</f>
        <v>156.22000000000006</v>
      </c>
      <c r="E16" s="9"/>
      <c r="G16" s="4">
        <v>36496</v>
      </c>
      <c r="I16" s="4">
        <v>15000</v>
      </c>
      <c r="J16" s="35"/>
      <c r="K16" s="8" t="s">
        <v>16</v>
      </c>
      <c r="L16" s="13">
        <v>3000</v>
      </c>
      <c r="M16" s="7"/>
      <c r="N16" s="9">
        <v>2646.84</v>
      </c>
      <c r="O16" s="7"/>
      <c r="P16" s="13"/>
      <c r="R16" s="4">
        <v>658.5</v>
      </c>
      <c r="V16" s="13"/>
      <c r="W16" s="7"/>
      <c r="X16" s="9"/>
    </row>
    <row r="17" spans="1:19" x14ac:dyDescent="0.2">
      <c r="A17" s="3" t="s">
        <v>8</v>
      </c>
      <c r="B17" s="13">
        <v>12000</v>
      </c>
      <c r="C17" s="7"/>
      <c r="D17" s="9">
        <f>Luncheons!B13</f>
        <v>12282.44</v>
      </c>
      <c r="E17" s="9"/>
      <c r="G17" s="4">
        <v>1189.5</v>
      </c>
      <c r="I17" s="4">
        <v>1500</v>
      </c>
      <c r="J17" s="35"/>
      <c r="K17" s="8" t="s">
        <v>17</v>
      </c>
      <c r="L17" s="13">
        <v>22000</v>
      </c>
      <c r="M17" s="8"/>
      <c r="N17" s="13">
        <v>22000</v>
      </c>
      <c r="O17" s="7"/>
      <c r="P17" s="13"/>
    </row>
    <row r="18" spans="1:19" ht="13.5" thickBot="1" x14ac:dyDescent="0.25">
      <c r="A18" s="3" t="s">
        <v>21</v>
      </c>
      <c r="B18" s="21"/>
      <c r="C18" s="6"/>
      <c r="D18" s="127">
        <f>+Uncategorized!B38</f>
        <v>70952.24000000002</v>
      </c>
      <c r="E18" s="6">
        <v>0</v>
      </c>
      <c r="G18" s="4">
        <v>1200</v>
      </c>
      <c r="I18" s="4">
        <v>700</v>
      </c>
      <c r="J18" s="35"/>
      <c r="K18" s="8" t="s">
        <v>18</v>
      </c>
      <c r="L18" s="13">
        <v>15000</v>
      </c>
      <c r="M18" s="7"/>
      <c r="N18" s="9">
        <f>592.27+358.57+15547.08</f>
        <v>16497.919999999998</v>
      </c>
      <c r="O18" s="7"/>
      <c r="P18" s="13"/>
    </row>
    <row r="19" spans="1:19" x14ac:dyDescent="0.2">
      <c r="A19" s="3" t="s">
        <v>26</v>
      </c>
      <c r="B19" s="40">
        <f>SUM(B12:B18)</f>
        <v>50200</v>
      </c>
      <c r="C19" s="40">
        <f>C9+SUM(C12:C18)</f>
        <v>0</v>
      </c>
      <c r="D19" s="40">
        <f>SUM(D12:D18)</f>
        <v>232385.09700000001</v>
      </c>
      <c r="E19" s="4">
        <f>SUM(E12:E18)</f>
        <v>0</v>
      </c>
      <c r="G19" s="4">
        <f>1790.38+808.59</f>
        <v>2598.9700000000003</v>
      </c>
      <c r="I19" s="4">
        <v>160</v>
      </c>
      <c r="J19" s="35"/>
      <c r="L19" s="13"/>
      <c r="M19" s="14"/>
      <c r="N19" s="9"/>
      <c r="O19" s="7"/>
      <c r="P19" s="13"/>
    </row>
    <row r="20" spans="1:19" ht="13.5" thickBot="1" x14ac:dyDescent="0.25">
      <c r="F20" s="6"/>
      <c r="G20" s="6">
        <v>8758</v>
      </c>
      <c r="H20" s="6"/>
      <c r="I20" s="6">
        <v>10000</v>
      </c>
      <c r="J20" s="35"/>
      <c r="L20" s="13"/>
      <c r="M20" s="7"/>
      <c r="N20" s="9"/>
      <c r="O20" s="8"/>
      <c r="P20" s="13"/>
      <c r="R20" s="4">
        <v>799.72</v>
      </c>
    </row>
    <row r="21" spans="1:19" x14ac:dyDescent="0.2">
      <c r="J21" s="35"/>
      <c r="K21" s="31" t="s">
        <v>10</v>
      </c>
      <c r="L21" s="13"/>
      <c r="M21" s="7"/>
      <c r="N21" s="9"/>
      <c r="O21" s="7"/>
      <c r="P21" s="13"/>
    </row>
    <row r="22" spans="1:19" x14ac:dyDescent="0.2">
      <c r="B22" s="12"/>
      <c r="F22" s="4">
        <f t="shared" ref="F22:G22" si="0">SUM(F7:F20)</f>
        <v>0</v>
      </c>
      <c r="G22" s="4">
        <f t="shared" si="0"/>
        <v>447667.57999999996</v>
      </c>
      <c r="I22" s="4">
        <f>SUM(I7:I20)</f>
        <v>344713.25</v>
      </c>
      <c r="J22" s="35"/>
      <c r="K22" s="8" t="s">
        <v>27</v>
      </c>
      <c r="L22" s="13">
        <v>3000</v>
      </c>
      <c r="M22" s="7"/>
      <c r="N22" s="9"/>
      <c r="O22" s="7"/>
      <c r="P22" s="13"/>
    </row>
    <row r="23" spans="1:19" x14ac:dyDescent="0.2">
      <c r="D23" s="18"/>
      <c r="J23" s="35"/>
      <c r="K23" s="8" t="s">
        <v>77</v>
      </c>
      <c r="L23" s="13">
        <f>179+350</f>
        <v>529</v>
      </c>
      <c r="M23" s="7"/>
      <c r="N23" s="9">
        <f>190.39+34.95</f>
        <v>225.33999999999997</v>
      </c>
      <c r="O23" s="7"/>
      <c r="P23" s="13"/>
    </row>
    <row r="24" spans="1:19" x14ac:dyDescent="0.2">
      <c r="A24" s="36"/>
      <c r="B24" s="37"/>
      <c r="C24" s="38" t="s">
        <v>75</v>
      </c>
      <c r="D24" s="39">
        <f>B9+B19-L30</f>
        <v>272564.84999999998</v>
      </c>
      <c r="J24" s="35"/>
      <c r="K24" s="7" t="s">
        <v>78</v>
      </c>
      <c r="L24" s="13">
        <v>50</v>
      </c>
      <c r="M24" s="7"/>
      <c r="N24" s="9"/>
      <c r="O24" s="7"/>
      <c r="P24" s="13"/>
    </row>
    <row r="25" spans="1:19" x14ac:dyDescent="0.2">
      <c r="J25" s="35"/>
      <c r="K25" s="8" t="s">
        <v>172</v>
      </c>
      <c r="L25" s="13">
        <v>720</v>
      </c>
      <c r="N25" s="9">
        <f>59.95*12</f>
        <v>719.40000000000009</v>
      </c>
      <c r="O25" s="7"/>
      <c r="P25" s="13"/>
    </row>
    <row r="26" spans="1:19" x14ac:dyDescent="0.2">
      <c r="J26" s="35"/>
      <c r="K26" s="8" t="s">
        <v>28</v>
      </c>
      <c r="L26" s="13">
        <v>2000</v>
      </c>
      <c r="M26" s="7"/>
      <c r="N26" s="9">
        <f>48.82+66.28+77.59+77.78+299.72+250.04+577.27+202.12+65.5</f>
        <v>1665.12</v>
      </c>
    </row>
    <row r="27" spans="1:19" x14ac:dyDescent="0.2">
      <c r="J27" s="35"/>
      <c r="K27" s="8" t="s">
        <v>29</v>
      </c>
      <c r="L27" s="13">
        <v>0</v>
      </c>
      <c r="M27" s="7"/>
      <c r="N27" s="9"/>
      <c r="O27" s="7"/>
      <c r="P27" s="13"/>
      <c r="R27" s="4">
        <v>1959</v>
      </c>
    </row>
    <row r="28" spans="1:19" x14ac:dyDescent="0.2">
      <c r="J28" s="35"/>
      <c r="K28" s="8" t="s">
        <v>30</v>
      </c>
      <c r="L28" s="13">
        <v>140</v>
      </c>
      <c r="M28" s="7"/>
      <c r="N28" s="9">
        <v>140</v>
      </c>
      <c r="O28" s="7"/>
      <c r="P28" s="13"/>
    </row>
    <row r="29" spans="1:19" ht="13.5" thickBot="1" x14ac:dyDescent="0.25">
      <c r="D29" s="18"/>
      <c r="E29" s="9"/>
      <c r="J29" s="35"/>
      <c r="K29" s="30" t="s">
        <v>79</v>
      </c>
      <c r="L29" s="21">
        <v>250</v>
      </c>
      <c r="M29" s="11"/>
      <c r="N29" s="6">
        <v>26</v>
      </c>
      <c r="O29" s="7"/>
      <c r="P29" s="13"/>
      <c r="R29" s="4">
        <v>448.12</v>
      </c>
    </row>
    <row r="30" spans="1:19" ht="13.5" thickBot="1" x14ac:dyDescent="0.25">
      <c r="D30" s="4"/>
      <c r="E30" s="9"/>
      <c r="J30" s="35"/>
      <c r="L30" s="40">
        <f>SUM(L6:L29)</f>
        <v>201939</v>
      </c>
      <c r="M30" s="5"/>
      <c r="N30" s="40">
        <f>SUM(N6:N29)</f>
        <v>186971.74</v>
      </c>
      <c r="P30" s="21"/>
    </row>
    <row r="31" spans="1:19" ht="13.5" thickBot="1" x14ac:dyDescent="0.25">
      <c r="B31" s="4"/>
      <c r="J31" s="7"/>
      <c r="L31" s="40"/>
      <c r="M31" s="5"/>
      <c r="N31" s="40"/>
      <c r="Q31" s="6"/>
      <c r="S31" s="6"/>
    </row>
    <row r="32" spans="1:19" x14ac:dyDescent="0.2">
      <c r="J32" s="7"/>
      <c r="L32" s="4"/>
      <c r="M32" s="4"/>
      <c r="N32" s="4"/>
      <c r="O32" s="4"/>
    </row>
    <row r="33" spans="5:16" x14ac:dyDescent="0.2">
      <c r="L33" s="4"/>
      <c r="M33" s="4"/>
      <c r="N33" s="4"/>
      <c r="O33" s="4"/>
    </row>
    <row r="34" spans="5:16" x14ac:dyDescent="0.2">
      <c r="P34" s="3"/>
    </row>
    <row r="35" spans="5:16" x14ac:dyDescent="0.2">
      <c r="P35" s="3"/>
    </row>
    <row r="36" spans="5:16" x14ac:dyDescent="0.2">
      <c r="L36" s="18"/>
      <c r="P36" s="3"/>
    </row>
    <row r="37" spans="5:16" x14ac:dyDescent="0.2">
      <c r="P37" s="3"/>
    </row>
    <row r="38" spans="5:16" x14ac:dyDescent="0.2">
      <c r="J38" s="7"/>
    </row>
    <row r="39" spans="5:16" x14ac:dyDescent="0.2">
      <c r="E39" s="3"/>
      <c r="F39" s="3"/>
      <c r="G39" s="3"/>
      <c r="H39" s="3"/>
      <c r="I39" s="3"/>
    </row>
    <row r="40" spans="5:16" x14ac:dyDescent="0.2">
      <c r="E40" s="3"/>
      <c r="F40" s="3"/>
      <c r="G40" s="3"/>
      <c r="H40" s="3"/>
      <c r="I40" s="3"/>
      <c r="L40" s="4"/>
    </row>
    <row r="41" spans="5:16" x14ac:dyDescent="0.2">
      <c r="E41" s="3"/>
      <c r="F41" s="3"/>
      <c r="G41" s="3"/>
      <c r="H41" s="3"/>
      <c r="I41" s="3"/>
      <c r="L41" s="4"/>
      <c r="O41" s="4" t="e">
        <f>#REF!-#REF!</f>
        <v>#REF!</v>
      </c>
    </row>
    <row r="42" spans="5:16" x14ac:dyDescent="0.2">
      <c r="E42" s="3"/>
      <c r="F42" s="3"/>
      <c r="G42" s="3"/>
      <c r="H42" s="3"/>
      <c r="I42" s="3"/>
      <c r="L42" s="4"/>
      <c r="N42" s="4"/>
      <c r="O42" s="4">
        <f>H22-S35</f>
        <v>0</v>
      </c>
    </row>
  </sheetData>
  <mergeCells count="2">
    <mergeCell ref="A1:P1"/>
    <mergeCell ref="A2:P2"/>
  </mergeCells>
  <phoneticPr fontId="6" type="noConversion"/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5"/>
  <sheetViews>
    <sheetView zoomScale="85" zoomScaleNormal="85" workbookViewId="0">
      <pane xSplit="2" ySplit="2" topLeftCell="C3" activePane="bottomRight" state="frozen"/>
      <selection pane="topRight" activeCell="B1" sqref="B1"/>
      <selection pane="bottomLeft" activeCell="A5" sqref="A5"/>
      <selection pane="bottomRight" activeCell="R28" sqref="R28"/>
    </sheetView>
  </sheetViews>
  <sheetFormatPr defaultRowHeight="12.75" x14ac:dyDescent="0.2"/>
  <cols>
    <col min="1" max="1" width="2.140625" style="41" bestFit="1" customWidth="1"/>
    <col min="2" max="2" width="15" style="41" customWidth="1"/>
    <col min="3" max="3" width="10.140625" style="41" bestFit="1" customWidth="1"/>
    <col min="4" max="4" width="20.28515625" style="41" customWidth="1"/>
    <col min="5" max="5" width="12.28515625" style="41" bestFit="1" customWidth="1"/>
    <col min="6" max="7" width="10.28515625" style="41" bestFit="1" customWidth="1"/>
    <col min="8" max="8" width="10.28515625" style="117" bestFit="1" customWidth="1"/>
    <col min="9" max="9" width="14.42578125" style="41" customWidth="1"/>
    <col min="10" max="10" width="6.140625" style="41" customWidth="1"/>
    <col min="11" max="11" width="13.42578125" style="41" customWidth="1"/>
    <col min="12" max="12" width="17" style="118" bestFit="1" customWidth="1"/>
    <col min="13" max="13" width="17" style="44" bestFit="1" customWidth="1"/>
    <col min="14" max="17" width="9.140625" style="44"/>
    <col min="18" max="16384" width="9.140625" style="41"/>
  </cols>
  <sheetData>
    <row r="1" spans="1:17" ht="18" x14ac:dyDescent="0.25">
      <c r="B1" s="129" t="s">
        <v>81</v>
      </c>
      <c r="C1" s="130"/>
      <c r="D1" s="131"/>
      <c r="E1" s="131"/>
      <c r="F1" s="131"/>
      <c r="G1" s="131"/>
      <c r="H1" s="131"/>
      <c r="I1" s="131"/>
      <c r="J1" s="42"/>
      <c r="K1" s="42"/>
      <c r="L1" s="43"/>
    </row>
    <row r="2" spans="1:17" s="45" customFormat="1" ht="15" customHeight="1" thickBot="1" x14ac:dyDescent="0.25">
      <c r="B2" s="46" t="s">
        <v>82</v>
      </c>
      <c r="C2" s="47"/>
      <c r="D2" s="47" t="s">
        <v>83</v>
      </c>
      <c r="E2" s="48" t="s">
        <v>84</v>
      </c>
      <c r="F2" s="47" t="s">
        <v>85</v>
      </c>
      <c r="G2" s="47" t="s">
        <v>86</v>
      </c>
      <c r="H2" s="49" t="s">
        <v>87</v>
      </c>
      <c r="I2" s="47" t="s">
        <v>88</v>
      </c>
      <c r="J2" s="47"/>
      <c r="K2" s="47" t="s">
        <v>89</v>
      </c>
      <c r="L2" s="50" t="s">
        <v>90</v>
      </c>
      <c r="M2" s="50" t="s">
        <v>91</v>
      </c>
      <c r="N2" s="51"/>
      <c r="O2" s="51"/>
      <c r="P2" s="52"/>
      <c r="Q2" s="52"/>
    </row>
    <row r="3" spans="1:17" s="53" customFormat="1" x14ac:dyDescent="0.2">
      <c r="A3" s="53">
        <v>1</v>
      </c>
      <c r="B3" s="54" t="s">
        <v>92</v>
      </c>
      <c r="C3" s="55" t="s">
        <v>93</v>
      </c>
      <c r="D3" s="56" t="s">
        <v>94</v>
      </c>
      <c r="E3" s="57">
        <v>10000</v>
      </c>
      <c r="F3" s="57"/>
      <c r="G3" s="57"/>
      <c r="H3" s="58" t="s">
        <v>95</v>
      </c>
      <c r="I3" s="59">
        <f t="shared" ref="I3:I35" si="0">SUM(E3:H3)</f>
        <v>10000</v>
      </c>
      <c r="J3" s="60"/>
      <c r="K3" s="60">
        <f t="shared" ref="K3:K11" si="1">I3+J3</f>
        <v>10000</v>
      </c>
      <c r="L3" s="61">
        <v>41660</v>
      </c>
      <c r="M3" s="62">
        <v>10000</v>
      </c>
      <c r="N3" s="63"/>
      <c r="O3" s="63"/>
      <c r="P3" s="63"/>
      <c r="Q3" s="63"/>
    </row>
    <row r="4" spans="1:17" s="53" customFormat="1" ht="13.5" thickBot="1" x14ac:dyDescent="0.25">
      <c r="A4" s="53">
        <v>1</v>
      </c>
      <c r="B4" s="64" t="s">
        <v>96</v>
      </c>
      <c r="C4" s="65" t="s">
        <v>93</v>
      </c>
      <c r="D4" s="66" t="s">
        <v>97</v>
      </c>
      <c r="E4" s="67">
        <v>10000</v>
      </c>
      <c r="F4" s="67"/>
      <c r="G4" s="67"/>
      <c r="H4" s="68" t="s">
        <v>95</v>
      </c>
      <c r="I4" s="69">
        <f t="shared" si="0"/>
        <v>10000</v>
      </c>
      <c r="J4" s="70"/>
      <c r="K4" s="70">
        <f t="shared" si="1"/>
        <v>10000</v>
      </c>
      <c r="L4" s="71">
        <v>41660</v>
      </c>
      <c r="M4" s="62">
        <v>10000</v>
      </c>
      <c r="N4" s="63"/>
      <c r="O4" s="63"/>
      <c r="P4" s="63"/>
      <c r="Q4" s="63"/>
    </row>
    <row r="5" spans="1:17" s="53" customFormat="1" x14ac:dyDescent="0.2">
      <c r="A5" s="63">
        <v>2</v>
      </c>
      <c r="B5" s="54" t="s">
        <v>98</v>
      </c>
      <c r="C5" s="55" t="s">
        <v>99</v>
      </c>
      <c r="D5" s="56" t="s">
        <v>100</v>
      </c>
      <c r="E5" s="57">
        <v>2500</v>
      </c>
      <c r="F5" s="57"/>
      <c r="G5" s="57"/>
      <c r="H5" s="58" t="s">
        <v>95</v>
      </c>
      <c r="I5" s="72">
        <f t="shared" si="0"/>
        <v>2500</v>
      </c>
      <c r="J5" s="73"/>
      <c r="K5" s="74">
        <f t="shared" si="1"/>
        <v>2500</v>
      </c>
      <c r="L5" s="75" t="s">
        <v>101</v>
      </c>
      <c r="M5" s="73"/>
      <c r="N5" s="63"/>
      <c r="O5" s="63"/>
      <c r="P5" s="63"/>
      <c r="Q5" s="63"/>
    </row>
    <row r="6" spans="1:17" s="53" customFormat="1" x14ac:dyDescent="0.2">
      <c r="A6" s="53">
        <v>2</v>
      </c>
      <c r="B6" s="76" t="s">
        <v>102</v>
      </c>
      <c r="C6" s="77" t="s">
        <v>99</v>
      </c>
      <c r="D6" s="78" t="s">
        <v>103</v>
      </c>
      <c r="E6" s="79">
        <v>6000</v>
      </c>
      <c r="F6" s="79"/>
      <c r="G6" s="79"/>
      <c r="H6" s="80" t="s">
        <v>95</v>
      </c>
      <c r="I6" s="72">
        <f t="shared" si="0"/>
        <v>6000</v>
      </c>
      <c r="J6" s="73"/>
      <c r="K6" s="73">
        <f t="shared" si="1"/>
        <v>6000</v>
      </c>
      <c r="L6" s="75"/>
      <c r="M6" s="73"/>
      <c r="N6" s="63"/>
      <c r="O6" s="63"/>
      <c r="P6" s="63"/>
      <c r="Q6" s="63"/>
    </row>
    <row r="7" spans="1:17" s="53" customFormat="1" x14ac:dyDescent="0.2">
      <c r="A7" s="53">
        <v>2</v>
      </c>
      <c r="B7" s="76" t="s">
        <v>60</v>
      </c>
      <c r="C7" s="77" t="s">
        <v>99</v>
      </c>
      <c r="D7" s="78" t="s">
        <v>104</v>
      </c>
      <c r="E7" s="79">
        <v>6000</v>
      </c>
      <c r="F7" s="79"/>
      <c r="G7" s="79"/>
      <c r="H7" s="80" t="s">
        <v>95</v>
      </c>
      <c r="I7" s="72">
        <f t="shared" si="0"/>
        <v>6000</v>
      </c>
      <c r="J7" s="73"/>
      <c r="K7" s="73">
        <f t="shared" si="1"/>
        <v>6000</v>
      </c>
      <c r="L7" s="75">
        <v>41660</v>
      </c>
      <c r="M7" s="73">
        <v>6000</v>
      </c>
      <c r="N7" s="63"/>
      <c r="O7" s="63"/>
      <c r="P7" s="63"/>
      <c r="Q7" s="63"/>
    </row>
    <row r="8" spans="1:17" s="53" customFormat="1" ht="13.5" thickBot="1" x14ac:dyDescent="0.25">
      <c r="A8" s="53">
        <v>2</v>
      </c>
      <c r="B8" s="81" t="s">
        <v>105</v>
      </c>
      <c r="C8" s="65" t="s">
        <v>99</v>
      </c>
      <c r="D8" s="66" t="s">
        <v>106</v>
      </c>
      <c r="E8" s="67">
        <v>6000</v>
      </c>
      <c r="F8" s="67"/>
      <c r="G8" s="67"/>
      <c r="H8" s="68" t="s">
        <v>95</v>
      </c>
      <c r="I8" s="69">
        <f t="shared" si="0"/>
        <v>6000</v>
      </c>
      <c r="J8" s="70"/>
      <c r="K8" s="82">
        <f t="shared" si="1"/>
        <v>6000</v>
      </c>
      <c r="L8" s="83" t="s">
        <v>107</v>
      </c>
      <c r="M8" s="73"/>
      <c r="N8" s="63"/>
      <c r="O8" s="63"/>
      <c r="P8" s="63"/>
      <c r="Q8" s="63"/>
    </row>
    <row r="9" spans="1:17" s="53" customFormat="1" x14ac:dyDescent="0.2">
      <c r="A9" s="63">
        <v>3</v>
      </c>
      <c r="B9" s="54" t="s">
        <v>108</v>
      </c>
      <c r="C9" s="55" t="s">
        <v>109</v>
      </c>
      <c r="D9" s="56" t="s">
        <v>110</v>
      </c>
      <c r="E9" s="57">
        <v>5000</v>
      </c>
      <c r="F9" s="57"/>
      <c r="G9" s="57"/>
      <c r="H9" s="57">
        <v>350</v>
      </c>
      <c r="I9" s="59">
        <f t="shared" si="0"/>
        <v>5350</v>
      </c>
      <c r="J9" s="60"/>
      <c r="K9" s="84">
        <f t="shared" si="1"/>
        <v>5350</v>
      </c>
      <c r="L9" s="61" t="s">
        <v>111</v>
      </c>
      <c r="M9" s="73"/>
      <c r="N9" s="63"/>
      <c r="O9" s="63"/>
      <c r="P9" s="63"/>
      <c r="Q9" s="63"/>
    </row>
    <row r="10" spans="1:17" s="53" customFormat="1" x14ac:dyDescent="0.2">
      <c r="A10" s="63">
        <v>3</v>
      </c>
      <c r="B10" s="76" t="s">
        <v>65</v>
      </c>
      <c r="C10" s="77" t="s">
        <v>109</v>
      </c>
      <c r="D10" s="78" t="s">
        <v>112</v>
      </c>
      <c r="E10" s="79">
        <v>5000</v>
      </c>
      <c r="F10" s="79">
        <v>250</v>
      </c>
      <c r="G10" s="79"/>
      <c r="H10" s="79"/>
      <c r="I10" s="72">
        <f t="shared" si="0"/>
        <v>5250</v>
      </c>
      <c r="J10" s="73"/>
      <c r="K10" s="73">
        <f t="shared" si="1"/>
        <v>5250</v>
      </c>
      <c r="L10" s="75">
        <v>41667</v>
      </c>
      <c r="M10" s="62">
        <v>5250</v>
      </c>
      <c r="N10" s="63"/>
      <c r="O10" s="63"/>
      <c r="P10" s="63"/>
      <c r="Q10" s="63"/>
    </row>
    <row r="11" spans="1:17" s="53" customFormat="1" x14ac:dyDescent="0.2">
      <c r="A11" s="63">
        <v>3</v>
      </c>
      <c r="B11" s="76" t="s">
        <v>113</v>
      </c>
      <c r="C11" s="77" t="s">
        <v>109</v>
      </c>
      <c r="D11" s="78" t="s">
        <v>114</v>
      </c>
      <c r="E11" s="79">
        <v>2500</v>
      </c>
      <c r="F11" s="79">
        <v>1800</v>
      </c>
      <c r="G11" s="79"/>
      <c r="H11" s="79"/>
      <c r="I11" s="72">
        <f t="shared" si="0"/>
        <v>4300</v>
      </c>
      <c r="J11" s="73"/>
      <c r="K11" s="73">
        <f t="shared" si="1"/>
        <v>4300</v>
      </c>
      <c r="L11" s="75">
        <v>41660</v>
      </c>
      <c r="M11" s="73"/>
      <c r="N11" s="63"/>
      <c r="O11" s="63"/>
      <c r="P11" s="63"/>
      <c r="Q11" s="63"/>
    </row>
    <row r="12" spans="1:17" s="53" customFormat="1" ht="13.5" thickBot="1" x14ac:dyDescent="0.25">
      <c r="A12" s="63">
        <v>3</v>
      </c>
      <c r="B12" s="76" t="s">
        <v>115</v>
      </c>
      <c r="C12" s="77" t="s">
        <v>109</v>
      </c>
      <c r="D12" s="78" t="s">
        <v>116</v>
      </c>
      <c r="E12" s="79">
        <v>1000</v>
      </c>
      <c r="F12" s="79"/>
      <c r="G12" s="79"/>
      <c r="H12" s="79">
        <v>350</v>
      </c>
      <c r="I12" s="72">
        <f t="shared" si="0"/>
        <v>1350</v>
      </c>
      <c r="J12" s="73"/>
      <c r="K12" s="73">
        <f>SUM(I12)</f>
        <v>1350</v>
      </c>
      <c r="L12" s="85"/>
      <c r="M12" s="73"/>
      <c r="N12" s="63"/>
      <c r="O12" s="63"/>
      <c r="P12" s="63"/>
      <c r="Q12" s="63"/>
    </row>
    <row r="13" spans="1:17" s="86" customFormat="1" ht="13.5" thickBot="1" x14ac:dyDescent="0.25">
      <c r="A13" s="86">
        <v>4</v>
      </c>
      <c r="B13" s="87" t="s">
        <v>117</v>
      </c>
      <c r="C13" s="88" t="s">
        <v>118</v>
      </c>
      <c r="D13" s="56" t="s">
        <v>119</v>
      </c>
      <c r="E13" s="89">
        <v>4000</v>
      </c>
      <c r="F13" s="89"/>
      <c r="G13" s="89"/>
      <c r="H13" s="90"/>
      <c r="I13" s="91">
        <f t="shared" si="0"/>
        <v>4000</v>
      </c>
      <c r="J13" s="92"/>
      <c r="K13" s="93">
        <f>I13</f>
        <v>4000</v>
      </c>
      <c r="L13" s="94" t="s">
        <v>120</v>
      </c>
      <c r="M13" s="73"/>
      <c r="N13" s="77"/>
      <c r="O13" s="77"/>
      <c r="P13" s="77"/>
      <c r="Q13" s="77"/>
    </row>
    <row r="14" spans="1:17" s="86" customFormat="1" x14ac:dyDescent="0.2">
      <c r="A14" s="86">
        <v>5</v>
      </c>
      <c r="B14" s="54" t="s">
        <v>121</v>
      </c>
      <c r="C14" s="55" t="s">
        <v>122</v>
      </c>
      <c r="D14" s="56" t="s">
        <v>123</v>
      </c>
      <c r="E14" s="57">
        <v>3000</v>
      </c>
      <c r="F14" s="57"/>
      <c r="G14" s="57"/>
      <c r="H14" s="57"/>
      <c r="I14" s="59">
        <f t="shared" si="0"/>
        <v>3000</v>
      </c>
      <c r="J14" s="60"/>
      <c r="K14" s="60">
        <f t="shared" ref="K14:K25" si="2">I14+J14</f>
        <v>3000</v>
      </c>
      <c r="L14" s="75">
        <v>41611</v>
      </c>
      <c r="M14" s="73"/>
      <c r="N14" s="77"/>
      <c r="O14" s="77"/>
      <c r="P14" s="77"/>
      <c r="Q14" s="77"/>
    </row>
    <row r="15" spans="1:17" s="86" customFormat="1" x14ac:dyDescent="0.2">
      <c r="A15" s="86">
        <v>5</v>
      </c>
      <c r="B15" s="76" t="s">
        <v>45</v>
      </c>
      <c r="C15" s="77" t="s">
        <v>122</v>
      </c>
      <c r="D15" s="78" t="s">
        <v>124</v>
      </c>
      <c r="E15" s="79">
        <v>3000</v>
      </c>
      <c r="F15" s="79"/>
      <c r="G15" s="79"/>
      <c r="H15" s="79"/>
      <c r="I15" s="72">
        <f t="shared" si="0"/>
        <v>3000</v>
      </c>
      <c r="J15" s="73"/>
      <c r="K15" s="73">
        <f>I15</f>
        <v>3000</v>
      </c>
      <c r="L15" s="75">
        <v>41689</v>
      </c>
      <c r="M15" s="73">
        <v>3000</v>
      </c>
      <c r="N15" s="77"/>
      <c r="O15" s="77"/>
      <c r="P15" s="77"/>
      <c r="Q15" s="77"/>
    </row>
    <row r="16" spans="1:17" s="86" customFormat="1" ht="13.5" thickBot="1" x14ac:dyDescent="0.25">
      <c r="A16" s="86">
        <v>5</v>
      </c>
      <c r="B16" s="76" t="s">
        <v>125</v>
      </c>
      <c r="C16" s="77" t="s">
        <v>122</v>
      </c>
      <c r="D16" s="78" t="s">
        <v>126</v>
      </c>
      <c r="E16" s="79">
        <v>3000</v>
      </c>
      <c r="F16" s="79"/>
      <c r="G16" s="79"/>
      <c r="H16" s="79">
        <v>350</v>
      </c>
      <c r="I16" s="72">
        <f t="shared" si="0"/>
        <v>3350</v>
      </c>
      <c r="J16" s="73"/>
      <c r="K16" s="73">
        <f t="shared" si="2"/>
        <v>3350</v>
      </c>
      <c r="L16" s="75">
        <v>41693</v>
      </c>
      <c r="M16" s="62">
        <v>3350</v>
      </c>
      <c r="N16" s="77"/>
      <c r="O16" s="77"/>
      <c r="P16" s="77"/>
      <c r="Q16" s="77"/>
    </row>
    <row r="17" spans="1:19" s="53" customFormat="1" x14ac:dyDescent="0.2">
      <c r="A17" s="63">
        <v>6</v>
      </c>
      <c r="B17" s="95" t="s">
        <v>127</v>
      </c>
      <c r="C17" s="96" t="s">
        <v>128</v>
      </c>
      <c r="D17" s="56" t="s">
        <v>129</v>
      </c>
      <c r="E17" s="57">
        <v>2000</v>
      </c>
      <c r="F17" s="57"/>
      <c r="G17" s="57"/>
      <c r="H17" s="57"/>
      <c r="I17" s="59">
        <f t="shared" si="0"/>
        <v>2000</v>
      </c>
      <c r="J17" s="60"/>
      <c r="K17" s="60">
        <f t="shared" si="2"/>
        <v>2000</v>
      </c>
      <c r="L17" s="61">
        <v>41667</v>
      </c>
      <c r="M17" s="73">
        <v>2000</v>
      </c>
      <c r="N17" s="63"/>
      <c r="O17" s="63"/>
      <c r="P17" s="63"/>
      <c r="Q17" s="63"/>
    </row>
    <row r="18" spans="1:19" s="53" customFormat="1" x14ac:dyDescent="0.2">
      <c r="A18" s="77">
        <v>6</v>
      </c>
      <c r="B18" s="97" t="s">
        <v>130</v>
      </c>
      <c r="C18" s="77" t="s">
        <v>128</v>
      </c>
      <c r="D18" s="78" t="s">
        <v>131</v>
      </c>
      <c r="E18" s="79">
        <v>2000</v>
      </c>
      <c r="F18" s="79">
        <v>250</v>
      </c>
      <c r="G18" s="44"/>
      <c r="H18" s="98"/>
      <c r="I18" s="72">
        <f t="shared" si="0"/>
        <v>2250</v>
      </c>
      <c r="J18" s="44"/>
      <c r="K18" s="73">
        <f t="shared" si="2"/>
        <v>2250</v>
      </c>
      <c r="L18" s="75">
        <v>41679</v>
      </c>
      <c r="M18" s="73"/>
      <c r="N18" s="44"/>
      <c r="O18" s="44"/>
      <c r="P18" s="44"/>
      <c r="Q18" s="44"/>
      <c r="R18" s="41"/>
      <c r="S18" s="41"/>
    </row>
    <row r="19" spans="1:19" s="53" customFormat="1" x14ac:dyDescent="0.2">
      <c r="A19" s="77">
        <v>6</v>
      </c>
      <c r="B19" s="99" t="s">
        <v>132</v>
      </c>
      <c r="C19" s="100" t="s">
        <v>128</v>
      </c>
      <c r="D19" s="78" t="s">
        <v>133</v>
      </c>
      <c r="E19" s="79">
        <v>2000</v>
      </c>
      <c r="F19" s="79">
        <v>250</v>
      </c>
      <c r="G19" s="79"/>
      <c r="H19" s="79"/>
      <c r="I19" s="72">
        <f t="shared" si="0"/>
        <v>2250</v>
      </c>
      <c r="J19" s="73"/>
      <c r="K19" s="73">
        <f t="shared" si="2"/>
        <v>2250</v>
      </c>
      <c r="L19" s="75">
        <v>41661</v>
      </c>
      <c r="M19" s="73">
        <v>2250</v>
      </c>
      <c r="N19" s="63"/>
      <c r="O19" s="63"/>
      <c r="P19" s="63"/>
      <c r="Q19" s="63"/>
    </row>
    <row r="20" spans="1:19" s="53" customFormat="1" x14ac:dyDescent="0.2">
      <c r="A20" s="77"/>
      <c r="B20" s="99" t="s">
        <v>134</v>
      </c>
      <c r="C20" s="100" t="s">
        <v>128</v>
      </c>
      <c r="D20" s="78" t="s">
        <v>135</v>
      </c>
      <c r="E20" s="79">
        <v>2000</v>
      </c>
      <c r="F20" s="79">
        <v>250</v>
      </c>
      <c r="G20" s="79"/>
      <c r="H20" s="79">
        <v>350</v>
      </c>
      <c r="I20" s="72">
        <f>SUM(E20:H20)</f>
        <v>2600</v>
      </c>
      <c r="J20" s="73"/>
      <c r="K20" s="73">
        <f t="shared" si="2"/>
        <v>2600</v>
      </c>
      <c r="L20" s="75">
        <v>41689</v>
      </c>
      <c r="M20" s="73"/>
      <c r="N20" s="63"/>
      <c r="O20" s="63"/>
      <c r="P20" s="63"/>
      <c r="Q20" s="63"/>
    </row>
    <row r="21" spans="1:19" s="53" customFormat="1" x14ac:dyDescent="0.2">
      <c r="A21" s="77">
        <v>6</v>
      </c>
      <c r="B21" s="99" t="s">
        <v>136</v>
      </c>
      <c r="C21" s="100" t="s">
        <v>128</v>
      </c>
      <c r="D21" s="78" t="s">
        <v>137</v>
      </c>
      <c r="E21" s="79">
        <v>2000</v>
      </c>
      <c r="F21" s="79">
        <v>500</v>
      </c>
      <c r="G21" s="79">
        <v>300</v>
      </c>
      <c r="H21" s="79">
        <v>350</v>
      </c>
      <c r="I21" s="72">
        <f t="shared" si="0"/>
        <v>3150</v>
      </c>
      <c r="J21" s="73"/>
      <c r="K21" s="73">
        <f t="shared" si="2"/>
        <v>3150</v>
      </c>
      <c r="L21" s="75">
        <v>41638</v>
      </c>
      <c r="M21" s="73"/>
      <c r="N21" s="63"/>
      <c r="O21" s="63"/>
      <c r="P21" s="63"/>
      <c r="Q21" s="63"/>
    </row>
    <row r="22" spans="1:19" s="86" customFormat="1" ht="14.25" x14ac:dyDescent="0.2">
      <c r="A22" s="77">
        <v>6</v>
      </c>
      <c r="B22" s="99" t="s">
        <v>138</v>
      </c>
      <c r="C22" s="100" t="s">
        <v>128</v>
      </c>
      <c r="D22" s="78" t="s">
        <v>139</v>
      </c>
      <c r="E22" s="79">
        <v>2000</v>
      </c>
      <c r="F22" s="79">
        <v>500</v>
      </c>
      <c r="G22" s="79"/>
      <c r="H22" s="79">
        <v>350</v>
      </c>
      <c r="I22" s="72">
        <f t="shared" si="0"/>
        <v>2850</v>
      </c>
      <c r="J22" s="73"/>
      <c r="K22" s="73">
        <f t="shared" si="2"/>
        <v>2850</v>
      </c>
      <c r="L22" s="75">
        <v>41667</v>
      </c>
      <c r="M22" s="73"/>
      <c r="N22" s="101"/>
      <c r="O22" s="63"/>
      <c r="P22" s="63"/>
      <c r="Q22" s="63"/>
      <c r="R22" s="63"/>
      <c r="S22" s="63"/>
    </row>
    <row r="23" spans="1:19" s="86" customFormat="1" x14ac:dyDescent="0.2">
      <c r="A23" s="63">
        <v>6</v>
      </c>
      <c r="B23" s="76" t="s">
        <v>140</v>
      </c>
      <c r="C23" s="77" t="s">
        <v>128</v>
      </c>
      <c r="D23" s="78" t="s">
        <v>141</v>
      </c>
      <c r="E23" s="79">
        <v>2000</v>
      </c>
      <c r="F23" s="79"/>
      <c r="G23" s="79"/>
      <c r="H23" s="79">
        <v>350</v>
      </c>
      <c r="I23" s="72">
        <f t="shared" si="0"/>
        <v>2350</v>
      </c>
      <c r="J23" s="73"/>
      <c r="K23" s="73">
        <f t="shared" si="2"/>
        <v>2350</v>
      </c>
      <c r="L23" s="75">
        <v>41693</v>
      </c>
      <c r="M23" s="73"/>
      <c r="N23" s="77"/>
      <c r="O23" s="77"/>
      <c r="P23" s="77"/>
      <c r="Q23" s="77"/>
    </row>
    <row r="24" spans="1:19" s="86" customFormat="1" x14ac:dyDescent="0.2">
      <c r="A24" s="63">
        <v>6</v>
      </c>
      <c r="B24" s="76" t="s">
        <v>142</v>
      </c>
      <c r="C24" s="77" t="s">
        <v>128</v>
      </c>
      <c r="D24" s="63" t="s">
        <v>143</v>
      </c>
      <c r="E24" s="79">
        <v>2000</v>
      </c>
      <c r="F24" s="79"/>
      <c r="G24" s="79"/>
      <c r="H24" s="79">
        <v>350</v>
      </c>
      <c r="I24" s="72">
        <f t="shared" si="0"/>
        <v>2350</v>
      </c>
      <c r="J24" s="73"/>
      <c r="K24" s="73">
        <f t="shared" si="2"/>
        <v>2350</v>
      </c>
      <c r="L24" s="75">
        <v>41667</v>
      </c>
      <c r="M24" s="73">
        <v>2350</v>
      </c>
      <c r="N24" s="77"/>
      <c r="O24" s="77"/>
      <c r="P24" s="77"/>
      <c r="Q24" s="77"/>
    </row>
    <row r="25" spans="1:19" s="86" customFormat="1" x14ac:dyDescent="0.2">
      <c r="A25" s="77">
        <v>6</v>
      </c>
      <c r="B25" s="76" t="s">
        <v>144</v>
      </c>
      <c r="C25" s="77" t="s">
        <v>128</v>
      </c>
      <c r="D25" s="63" t="s">
        <v>145</v>
      </c>
      <c r="E25" s="79">
        <v>2000</v>
      </c>
      <c r="F25" s="79"/>
      <c r="G25" s="79"/>
      <c r="H25" s="79"/>
      <c r="I25" s="72">
        <f t="shared" si="0"/>
        <v>2000</v>
      </c>
      <c r="J25" s="73"/>
      <c r="K25" s="73">
        <f t="shared" si="2"/>
        <v>2000</v>
      </c>
      <c r="L25" s="75">
        <v>41693</v>
      </c>
      <c r="M25" s="62">
        <v>2000</v>
      </c>
      <c r="N25" s="77"/>
      <c r="O25" s="77"/>
      <c r="P25" s="77"/>
      <c r="Q25" s="77"/>
    </row>
    <row r="26" spans="1:19" x14ac:dyDescent="0.2">
      <c r="A26" s="77">
        <v>6</v>
      </c>
      <c r="B26" s="76" t="s">
        <v>146</v>
      </c>
      <c r="C26" s="77" t="s">
        <v>128</v>
      </c>
      <c r="D26" s="63" t="s">
        <v>147</v>
      </c>
      <c r="E26" s="79">
        <v>2000</v>
      </c>
      <c r="F26" s="79"/>
      <c r="G26" s="79">
        <v>300</v>
      </c>
      <c r="H26" s="79">
        <v>350</v>
      </c>
      <c r="I26" s="72">
        <f t="shared" si="0"/>
        <v>2650</v>
      </c>
      <c r="J26" s="73"/>
      <c r="K26" s="73">
        <f>I26</f>
        <v>2650</v>
      </c>
      <c r="L26" s="75">
        <v>41666</v>
      </c>
      <c r="M26" s="73">
        <v>2650</v>
      </c>
      <c r="N26" s="77"/>
      <c r="O26" s="77"/>
      <c r="P26" s="77"/>
      <c r="Q26" s="77"/>
      <c r="R26" s="86"/>
      <c r="S26" s="86"/>
    </row>
    <row r="27" spans="1:19" s="53" customFormat="1" ht="13.5" thickBot="1" x14ac:dyDescent="0.25">
      <c r="A27" s="53">
        <v>6</v>
      </c>
      <c r="B27" s="102" t="s">
        <v>148</v>
      </c>
      <c r="C27" s="103" t="s">
        <v>128</v>
      </c>
      <c r="D27" s="66" t="s">
        <v>149</v>
      </c>
      <c r="E27" s="67">
        <v>1000</v>
      </c>
      <c r="F27" s="67">
        <v>250</v>
      </c>
      <c r="G27" s="67"/>
      <c r="H27" s="67"/>
      <c r="I27" s="69">
        <f t="shared" si="0"/>
        <v>1250</v>
      </c>
      <c r="J27" s="70"/>
      <c r="K27" s="82">
        <f>I27</f>
        <v>1250</v>
      </c>
      <c r="L27" s="83" t="s">
        <v>150</v>
      </c>
      <c r="M27" s="73"/>
      <c r="N27" s="63"/>
      <c r="O27" s="63"/>
      <c r="P27" s="63"/>
      <c r="Q27" s="63"/>
    </row>
    <row r="28" spans="1:19" s="53" customFormat="1" x14ac:dyDescent="0.2">
      <c r="A28" s="53">
        <v>7</v>
      </c>
      <c r="B28" s="95" t="s">
        <v>151</v>
      </c>
      <c r="C28" s="96" t="s">
        <v>152</v>
      </c>
      <c r="D28" s="56" t="s">
        <v>153</v>
      </c>
      <c r="E28" s="57"/>
      <c r="F28" s="57"/>
      <c r="G28" s="57"/>
      <c r="H28" s="57"/>
      <c r="I28" s="72">
        <f t="shared" si="0"/>
        <v>0</v>
      </c>
      <c r="J28" s="73"/>
      <c r="K28" s="73" t="s">
        <v>154</v>
      </c>
      <c r="L28" s="104" t="s">
        <v>154</v>
      </c>
      <c r="M28" s="73"/>
      <c r="N28" s="63"/>
      <c r="O28" s="63"/>
      <c r="P28" s="63"/>
      <c r="Q28" s="63"/>
    </row>
    <row r="29" spans="1:19" s="53" customFormat="1" x14ac:dyDescent="0.2">
      <c r="A29" s="53">
        <v>7</v>
      </c>
      <c r="B29" s="99" t="s">
        <v>155</v>
      </c>
      <c r="C29" s="100" t="s">
        <v>152</v>
      </c>
      <c r="D29" s="78" t="s">
        <v>156</v>
      </c>
      <c r="E29" s="79">
        <v>1000</v>
      </c>
      <c r="F29" s="79"/>
      <c r="G29" s="79"/>
      <c r="H29" s="79">
        <v>350</v>
      </c>
      <c r="I29" s="72">
        <f>SUM(E29:H29)</f>
        <v>1350</v>
      </c>
      <c r="J29" s="73"/>
      <c r="K29" s="74">
        <f>I29</f>
        <v>1350</v>
      </c>
      <c r="L29" s="104" t="s">
        <v>157</v>
      </c>
      <c r="M29" s="73"/>
      <c r="N29" s="63"/>
      <c r="O29" s="63"/>
      <c r="P29" s="63"/>
      <c r="Q29" s="63"/>
    </row>
    <row r="30" spans="1:19" s="53" customFormat="1" x14ac:dyDescent="0.2">
      <c r="A30" s="53">
        <v>7</v>
      </c>
      <c r="B30" s="99" t="s">
        <v>158</v>
      </c>
      <c r="C30" s="100" t="s">
        <v>152</v>
      </c>
      <c r="D30" s="78" t="s">
        <v>159</v>
      </c>
      <c r="E30" s="79">
        <v>1000</v>
      </c>
      <c r="F30" s="79"/>
      <c r="G30" s="79"/>
      <c r="H30" s="79">
        <v>350</v>
      </c>
      <c r="I30" s="72">
        <f t="shared" si="0"/>
        <v>1350</v>
      </c>
      <c r="J30" s="73"/>
      <c r="K30" s="73">
        <f>I30</f>
        <v>1350</v>
      </c>
      <c r="L30" s="75">
        <v>41666</v>
      </c>
      <c r="M30" s="62">
        <v>1350</v>
      </c>
      <c r="N30" s="63"/>
      <c r="O30" s="63"/>
      <c r="P30" s="63"/>
      <c r="Q30" s="63"/>
    </row>
    <row r="31" spans="1:19" s="53" customFormat="1" x14ac:dyDescent="0.2">
      <c r="A31" s="53">
        <v>7</v>
      </c>
      <c r="B31" s="99" t="s">
        <v>160</v>
      </c>
      <c r="C31" s="100" t="s">
        <v>152</v>
      </c>
      <c r="D31" s="78" t="s">
        <v>161</v>
      </c>
      <c r="E31" s="79">
        <v>1000</v>
      </c>
      <c r="F31" s="79"/>
      <c r="G31" s="79">
        <v>300</v>
      </c>
      <c r="H31" s="79">
        <v>350</v>
      </c>
      <c r="I31" s="72">
        <f t="shared" si="0"/>
        <v>1650</v>
      </c>
      <c r="J31" s="73"/>
      <c r="K31" s="74">
        <f>I31</f>
        <v>1650</v>
      </c>
      <c r="L31" s="75" t="s">
        <v>107</v>
      </c>
      <c r="M31" s="73"/>
      <c r="N31" s="63"/>
      <c r="O31" s="63"/>
      <c r="P31" s="63"/>
      <c r="Q31" s="63"/>
    </row>
    <row r="32" spans="1:19" s="53" customFormat="1" x14ac:dyDescent="0.2">
      <c r="A32" s="53">
        <v>7</v>
      </c>
      <c r="B32" s="99" t="s">
        <v>162</v>
      </c>
      <c r="C32" s="100" t="s">
        <v>152</v>
      </c>
      <c r="D32" s="78" t="s">
        <v>163</v>
      </c>
      <c r="E32" s="79">
        <v>1000</v>
      </c>
      <c r="F32" s="79">
        <v>250</v>
      </c>
      <c r="G32" s="79"/>
      <c r="H32" s="79">
        <v>350</v>
      </c>
      <c r="I32" s="72">
        <f t="shared" si="0"/>
        <v>1600</v>
      </c>
      <c r="J32" s="73"/>
      <c r="K32" s="74">
        <f>I32</f>
        <v>1600</v>
      </c>
      <c r="L32" s="75" t="s">
        <v>164</v>
      </c>
      <c r="M32" s="73"/>
      <c r="N32" s="63"/>
      <c r="O32" s="63"/>
      <c r="P32" s="63"/>
      <c r="Q32" s="63"/>
    </row>
    <row r="33" spans="1:17" s="53" customFormat="1" x14ac:dyDescent="0.2">
      <c r="A33" s="53">
        <v>7</v>
      </c>
      <c r="B33" s="99" t="s">
        <v>165</v>
      </c>
      <c r="C33" s="100" t="s">
        <v>152</v>
      </c>
      <c r="D33" s="78" t="s">
        <v>166</v>
      </c>
      <c r="E33" s="79">
        <v>1000</v>
      </c>
      <c r="F33" s="79">
        <v>750</v>
      </c>
      <c r="G33" s="79"/>
      <c r="H33" s="79">
        <v>350</v>
      </c>
      <c r="I33" s="72">
        <f t="shared" si="0"/>
        <v>2100</v>
      </c>
      <c r="J33" s="73"/>
      <c r="K33" s="73">
        <f>I33+J33</f>
        <v>2100</v>
      </c>
      <c r="L33" s="75">
        <v>41679</v>
      </c>
      <c r="M33" s="73"/>
      <c r="N33" s="63"/>
      <c r="O33" s="63"/>
      <c r="P33" s="63"/>
      <c r="Q33" s="63"/>
    </row>
    <row r="34" spans="1:17" s="53" customFormat="1" x14ac:dyDescent="0.2">
      <c r="A34" s="53">
        <v>7</v>
      </c>
      <c r="B34" s="76" t="s">
        <v>62</v>
      </c>
      <c r="C34" s="77" t="s">
        <v>152</v>
      </c>
      <c r="D34" s="78" t="s">
        <v>167</v>
      </c>
      <c r="E34" s="79">
        <v>1000</v>
      </c>
      <c r="F34" s="79"/>
      <c r="G34" s="79"/>
      <c r="H34" s="79">
        <v>350</v>
      </c>
      <c r="I34" s="72">
        <f t="shared" si="0"/>
        <v>1350</v>
      </c>
      <c r="J34" s="73"/>
      <c r="K34" s="73">
        <f>I34+J34</f>
        <v>1350</v>
      </c>
      <c r="L34" s="75">
        <v>41666</v>
      </c>
      <c r="M34" s="73">
        <v>1350</v>
      </c>
      <c r="N34" s="63"/>
      <c r="O34" s="63"/>
      <c r="P34" s="63"/>
      <c r="Q34" s="63"/>
    </row>
    <row r="35" spans="1:17" s="53" customFormat="1" x14ac:dyDescent="0.2">
      <c r="A35" s="63">
        <v>7</v>
      </c>
      <c r="B35" s="76" t="s">
        <v>61</v>
      </c>
      <c r="C35" s="77" t="s">
        <v>152</v>
      </c>
      <c r="D35" s="78" t="s">
        <v>168</v>
      </c>
      <c r="E35" s="79">
        <v>1000</v>
      </c>
      <c r="F35" s="79"/>
      <c r="G35" s="79"/>
      <c r="H35" s="79">
        <v>350</v>
      </c>
      <c r="I35" s="72">
        <f t="shared" si="0"/>
        <v>1350</v>
      </c>
      <c r="J35" s="73"/>
      <c r="K35" s="73">
        <f>I35+J35</f>
        <v>1350</v>
      </c>
      <c r="L35" s="75">
        <v>41661</v>
      </c>
      <c r="M35" s="73">
        <v>1350</v>
      </c>
      <c r="N35" s="63"/>
      <c r="O35" s="63"/>
      <c r="P35" s="63"/>
      <c r="Q35" s="63"/>
    </row>
    <row r="36" spans="1:17" s="53" customFormat="1" ht="13.5" thickBot="1" x14ac:dyDescent="0.25">
      <c r="B36" s="105"/>
      <c r="C36" s="63"/>
      <c r="D36" s="63"/>
      <c r="E36" s="106">
        <f>SUM(E3:E35)</f>
        <v>95000</v>
      </c>
      <c r="F36" s="106">
        <f>SUM(F3:F35)</f>
        <v>5050</v>
      </c>
      <c r="G36" s="106">
        <f>SUM(G3:G35)</f>
        <v>900</v>
      </c>
      <c r="H36" s="106">
        <f>SUM(H3:H35)</f>
        <v>5600</v>
      </c>
      <c r="I36" s="107">
        <f>SUM(I3:I35)</f>
        <v>106550</v>
      </c>
      <c r="J36" s="107"/>
      <c r="K36" s="107">
        <f>SUM(K3:K35)</f>
        <v>106550</v>
      </c>
      <c r="L36" s="108"/>
      <c r="M36" s="73">
        <f>SUM(M3:M35)</f>
        <v>52900</v>
      </c>
      <c r="N36" s="63"/>
      <c r="O36" s="63"/>
      <c r="P36" s="63"/>
      <c r="Q36" s="63"/>
    </row>
    <row r="37" spans="1:17" s="53" customFormat="1" ht="14.25" thickTop="1" thickBot="1" x14ac:dyDescent="0.25">
      <c r="B37" s="76"/>
      <c r="C37" s="77"/>
      <c r="D37" s="63"/>
      <c r="E37" s="109"/>
      <c r="F37" s="109"/>
      <c r="G37" s="109"/>
      <c r="H37" s="109"/>
      <c r="I37" s="73" t="s">
        <v>169</v>
      </c>
      <c r="J37" s="73"/>
      <c r="K37" s="110">
        <f>K5+K8+K9+K13+K27+K29+K31+K32+M36</f>
        <v>76600</v>
      </c>
      <c r="L37" s="111"/>
      <c r="M37" s="63"/>
      <c r="N37" s="63"/>
      <c r="O37" s="63"/>
      <c r="P37" s="63"/>
      <c r="Q37" s="63"/>
    </row>
    <row r="38" spans="1:17" s="53" customFormat="1" ht="14.25" thickTop="1" thickBot="1" x14ac:dyDescent="0.25">
      <c r="B38" s="112"/>
      <c r="C38" s="66"/>
      <c r="D38" s="65"/>
      <c r="E38" s="113"/>
      <c r="F38" s="113"/>
      <c r="G38" s="113"/>
      <c r="H38" s="65"/>
      <c r="I38" s="65" t="s">
        <v>170</v>
      </c>
      <c r="J38" s="113"/>
      <c r="K38" s="114">
        <f>K36-K37</f>
        <v>29950</v>
      </c>
      <c r="L38" s="115"/>
      <c r="M38" s="63"/>
      <c r="N38" s="63"/>
      <c r="O38" s="63"/>
      <c r="P38" s="63"/>
      <c r="Q38" s="63"/>
    </row>
    <row r="525" spans="9:9" x14ac:dyDescent="0.2">
      <c r="I525" s="116" t="s">
        <v>171</v>
      </c>
    </row>
  </sheetData>
  <autoFilter ref="A2:P38"/>
  <mergeCells count="1">
    <mergeCell ref="B1:I1"/>
  </mergeCells>
  <printOptions horizontalCentered="1"/>
  <pageMargins left="0.25" right="0.25" top="0.75" bottom="0.75" header="0.3" footer="0.3"/>
  <pageSetup scale="96" orientation="landscape" r:id="rId1"/>
  <headerFooter alignWithMargins="0">
    <oddFooter>&amp;L&amp;F&amp;C&amp;D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F24" sqref="F24"/>
    </sheetView>
  </sheetViews>
  <sheetFormatPr defaultRowHeight="12.75" x14ac:dyDescent="0.2"/>
  <cols>
    <col min="2" max="2" width="11.7109375" bestFit="1" customWidth="1"/>
  </cols>
  <sheetData>
    <row r="2" spans="1:3" x14ac:dyDescent="0.2">
      <c r="B2" s="23" t="s">
        <v>3</v>
      </c>
      <c r="C2" s="23" t="s">
        <v>38</v>
      </c>
    </row>
    <row r="3" spans="1:3" x14ac:dyDescent="0.2">
      <c r="A3" s="29" t="s">
        <v>50</v>
      </c>
      <c r="B3">
        <v>475.82</v>
      </c>
      <c r="C3">
        <f>2351.16</f>
        <v>2351.16</v>
      </c>
    </row>
    <row r="4" spans="1:3" x14ac:dyDescent="0.2">
      <c r="A4" s="26" t="s">
        <v>51</v>
      </c>
      <c r="B4">
        <v>1326.01</v>
      </c>
      <c r="C4">
        <v>2204.1799999999998</v>
      </c>
    </row>
    <row r="5" spans="1:3" x14ac:dyDescent="0.2">
      <c r="A5" s="26" t="s">
        <v>54</v>
      </c>
      <c r="B5">
        <v>1877.6</v>
      </c>
      <c r="C5">
        <v>1973.85</v>
      </c>
    </row>
    <row r="6" spans="1:3" x14ac:dyDescent="0.2">
      <c r="A6" s="26" t="s">
        <v>37</v>
      </c>
      <c r="B6">
        <v>2186.58</v>
      </c>
      <c r="C6">
        <v>2454.81</v>
      </c>
    </row>
    <row r="7" spans="1:3" x14ac:dyDescent="0.2">
      <c r="A7" s="26" t="s">
        <v>55</v>
      </c>
      <c r="B7">
        <f>1575.64+205+70</f>
        <v>1850.64</v>
      </c>
      <c r="C7">
        <v>2711.44</v>
      </c>
    </row>
    <row r="8" spans="1:3" x14ac:dyDescent="0.2">
      <c r="A8" s="26" t="s">
        <v>68</v>
      </c>
      <c r="B8">
        <f>298.23+560</f>
        <v>858.23</v>
      </c>
      <c r="C8">
        <v>1980.38</v>
      </c>
    </row>
    <row r="9" spans="1:3" x14ac:dyDescent="0.2">
      <c r="A9" s="26" t="s">
        <v>69</v>
      </c>
      <c r="B9">
        <f>651.6+113</f>
        <v>764.6</v>
      </c>
      <c r="C9">
        <v>2198.58</v>
      </c>
    </row>
    <row r="10" spans="1:3" x14ac:dyDescent="0.2">
      <c r="A10" s="26" t="s">
        <v>70</v>
      </c>
      <c r="B10">
        <f>198.82+1528.5+195</f>
        <v>1922.32</v>
      </c>
      <c r="C10">
        <f>350+2809.51-231.36</f>
        <v>2928.15</v>
      </c>
    </row>
    <row r="11" spans="1:3" x14ac:dyDescent="0.2">
      <c r="A11" s="26" t="s">
        <v>72</v>
      </c>
      <c r="B11" s="26">
        <v>1020.64</v>
      </c>
    </row>
    <row r="12" spans="1:3" x14ac:dyDescent="0.2">
      <c r="A12" s="26" t="s">
        <v>49</v>
      </c>
    </row>
    <row r="13" spans="1:3" x14ac:dyDescent="0.2">
      <c r="B13" s="27">
        <f>SUM(B3:B12)</f>
        <v>12282.44</v>
      </c>
      <c r="C13" s="27">
        <f>SUM(C3:C12)</f>
        <v>18802.55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H29" sqref="H29"/>
    </sheetView>
  </sheetViews>
  <sheetFormatPr defaultRowHeight="12.75" x14ac:dyDescent="0.2"/>
  <cols>
    <col min="1" max="1" width="20.5703125" bestFit="1" customWidth="1"/>
    <col min="2" max="2" width="13.42578125" bestFit="1" customWidth="1"/>
    <col min="3" max="3" width="11.28515625" style="25" bestFit="1" customWidth="1"/>
  </cols>
  <sheetData>
    <row r="3" spans="1:3" x14ac:dyDescent="0.2">
      <c r="A3" s="132" t="s">
        <v>76</v>
      </c>
      <c r="B3" s="132"/>
      <c r="C3" s="132"/>
    </row>
    <row r="4" spans="1:3" x14ac:dyDescent="0.2">
      <c r="A4" s="27" t="s">
        <v>56</v>
      </c>
      <c r="B4" s="27" t="s">
        <v>41</v>
      </c>
      <c r="C4" s="28" t="s">
        <v>0</v>
      </c>
    </row>
    <row r="5" spans="1:3" x14ac:dyDescent="0.2">
      <c r="A5" s="119" t="s">
        <v>39</v>
      </c>
      <c r="B5" s="120" t="s">
        <v>42</v>
      </c>
      <c r="C5" s="121">
        <v>250</v>
      </c>
    </row>
    <row r="6" spans="1:3" x14ac:dyDescent="0.2">
      <c r="A6" s="120" t="s">
        <v>40</v>
      </c>
      <c r="B6" s="120" t="s">
        <v>42</v>
      </c>
      <c r="C6" s="121">
        <v>375</v>
      </c>
    </row>
    <row r="7" spans="1:3" x14ac:dyDescent="0.2">
      <c r="A7" s="120" t="s">
        <v>43</v>
      </c>
      <c r="B7" s="120" t="s">
        <v>42</v>
      </c>
      <c r="C7" s="121">
        <v>250</v>
      </c>
    </row>
    <row r="8" spans="1:3" x14ac:dyDescent="0.2">
      <c r="A8" s="120" t="s">
        <v>44</v>
      </c>
      <c r="B8" s="120" t="s">
        <v>42</v>
      </c>
      <c r="C8" s="121">
        <v>1000</v>
      </c>
    </row>
    <row r="9" spans="1:3" x14ac:dyDescent="0.2">
      <c r="A9" s="120" t="s">
        <v>45</v>
      </c>
      <c r="B9" s="120" t="s">
        <v>42</v>
      </c>
      <c r="C9" s="121">
        <v>650</v>
      </c>
    </row>
    <row r="10" spans="1:3" x14ac:dyDescent="0.2">
      <c r="A10" s="120" t="s">
        <v>46</v>
      </c>
      <c r="B10" s="120" t="s">
        <v>42</v>
      </c>
      <c r="C10" s="121">
        <v>650</v>
      </c>
    </row>
    <row r="11" spans="1:3" x14ac:dyDescent="0.2">
      <c r="A11" s="120" t="s">
        <v>47</v>
      </c>
      <c r="B11" s="120" t="s">
        <v>42</v>
      </c>
      <c r="C11" s="121">
        <v>375</v>
      </c>
    </row>
    <row r="12" spans="1:3" x14ac:dyDescent="0.2">
      <c r="A12" s="120" t="s">
        <v>48</v>
      </c>
      <c r="B12" s="120" t="s">
        <v>42</v>
      </c>
      <c r="C12" s="121">
        <v>3000</v>
      </c>
    </row>
    <row r="13" spans="1:3" x14ac:dyDescent="0.2">
      <c r="A13" s="120" t="s">
        <v>52</v>
      </c>
      <c r="B13" s="120" t="s">
        <v>53</v>
      </c>
      <c r="C13" s="121">
        <v>20000</v>
      </c>
    </row>
    <row r="14" spans="1:3" x14ac:dyDescent="0.2">
      <c r="A14" s="120" t="s">
        <v>58</v>
      </c>
      <c r="B14" s="120" t="s">
        <v>59</v>
      </c>
      <c r="C14" s="121">
        <v>2650</v>
      </c>
    </row>
    <row r="15" spans="1:3" x14ac:dyDescent="0.2">
      <c r="A15" s="120" t="s">
        <v>60</v>
      </c>
      <c r="B15" s="120" t="s">
        <v>59</v>
      </c>
      <c r="C15" s="121">
        <v>6000</v>
      </c>
    </row>
    <row r="16" spans="1:3" x14ac:dyDescent="0.2">
      <c r="A16" s="120" t="s">
        <v>61</v>
      </c>
      <c r="B16" s="120" t="s">
        <v>59</v>
      </c>
      <c r="C16" s="121">
        <v>1350</v>
      </c>
    </row>
    <row r="17" spans="1:3" x14ac:dyDescent="0.2">
      <c r="A17" s="120" t="s">
        <v>43</v>
      </c>
      <c r="B17" s="120" t="s">
        <v>59</v>
      </c>
      <c r="C17" s="121">
        <v>2250</v>
      </c>
    </row>
    <row r="18" spans="1:3" x14ac:dyDescent="0.2">
      <c r="A18" s="120" t="s">
        <v>62</v>
      </c>
      <c r="B18" s="120" t="s">
        <v>59</v>
      </c>
      <c r="C18" s="121">
        <v>1350</v>
      </c>
    </row>
    <row r="19" spans="1:3" x14ac:dyDescent="0.2">
      <c r="A19" s="120" t="s">
        <v>63</v>
      </c>
      <c r="B19" s="120" t="s">
        <v>59</v>
      </c>
      <c r="C19" s="121">
        <v>2350</v>
      </c>
    </row>
    <row r="20" spans="1:3" x14ac:dyDescent="0.2">
      <c r="A20" s="120" t="s">
        <v>45</v>
      </c>
      <c r="B20" s="120" t="s">
        <v>59</v>
      </c>
      <c r="C20" s="121">
        <v>3000</v>
      </c>
    </row>
    <row r="21" spans="1:3" x14ac:dyDescent="0.2">
      <c r="A21" s="120" t="s">
        <v>47</v>
      </c>
      <c r="B21" s="120" t="s">
        <v>59</v>
      </c>
      <c r="C21" s="121">
        <v>2000</v>
      </c>
    </row>
    <row r="22" spans="1:3" x14ac:dyDescent="0.2">
      <c r="A22" s="120" t="s">
        <v>64</v>
      </c>
      <c r="B22" s="120" t="s">
        <v>59</v>
      </c>
      <c r="C22" s="121">
        <v>1350</v>
      </c>
    </row>
    <row r="23" spans="1:3" x14ac:dyDescent="0.2">
      <c r="A23" s="120" t="s">
        <v>65</v>
      </c>
      <c r="B23" s="120" t="s">
        <v>59</v>
      </c>
      <c r="C23" s="121">
        <v>5250</v>
      </c>
    </row>
    <row r="24" spans="1:3" x14ac:dyDescent="0.2">
      <c r="A24" s="120" t="s">
        <v>48</v>
      </c>
      <c r="B24" s="120" t="s">
        <v>59</v>
      </c>
      <c r="C24" s="121">
        <v>10000</v>
      </c>
    </row>
    <row r="25" spans="1:3" x14ac:dyDescent="0.2">
      <c r="A25" s="120" t="s">
        <v>66</v>
      </c>
      <c r="B25" s="120" t="s">
        <v>59</v>
      </c>
      <c r="C25" s="121">
        <v>2000</v>
      </c>
    </row>
    <row r="26" spans="1:3" x14ac:dyDescent="0.2">
      <c r="A26" s="120" t="s">
        <v>44</v>
      </c>
      <c r="B26" s="120" t="s">
        <v>59</v>
      </c>
      <c r="C26" s="121">
        <v>10000</v>
      </c>
    </row>
    <row r="27" spans="1:3" x14ac:dyDescent="0.2">
      <c r="A27" s="120" t="s">
        <v>67</v>
      </c>
      <c r="B27" s="120" t="s">
        <v>59</v>
      </c>
      <c r="C27" s="121">
        <v>3350</v>
      </c>
    </row>
    <row r="28" spans="1:3" x14ac:dyDescent="0.2">
      <c r="A28" s="120" t="s">
        <v>71</v>
      </c>
      <c r="B28" s="120" t="s">
        <v>59</v>
      </c>
      <c r="C28" s="122">
        <v>5350</v>
      </c>
    </row>
    <row r="29" spans="1:3" x14ac:dyDescent="0.2">
      <c r="A29" s="123" t="s">
        <v>173</v>
      </c>
      <c r="B29" s="119"/>
      <c r="C29" s="124">
        <f>SUM(C5:C28)</f>
        <v>84800</v>
      </c>
    </row>
    <row r="31" spans="1:3" x14ac:dyDescent="0.2">
      <c r="A31" s="132" t="s">
        <v>80</v>
      </c>
      <c r="B31" s="132"/>
      <c r="C31" s="132"/>
    </row>
    <row r="32" spans="1:3" x14ac:dyDescent="0.2">
      <c r="A32" s="27" t="s">
        <v>56</v>
      </c>
      <c r="B32" s="27" t="s">
        <v>41</v>
      </c>
      <c r="C32" s="28" t="s">
        <v>0</v>
      </c>
    </row>
    <row r="33" spans="1:3" x14ac:dyDescent="0.2">
      <c r="A33" s="120" t="s">
        <v>57</v>
      </c>
      <c r="B33" s="120" t="s">
        <v>59</v>
      </c>
      <c r="C33" s="121">
        <v>10000</v>
      </c>
    </row>
    <row r="34" spans="1:3" x14ac:dyDescent="0.2">
      <c r="A34" s="120" t="s">
        <v>73</v>
      </c>
      <c r="B34" s="120" t="s">
        <v>74</v>
      </c>
      <c r="C34" s="122">
        <v>2500</v>
      </c>
    </row>
    <row r="35" spans="1:3" x14ac:dyDescent="0.2">
      <c r="A35" s="123" t="s">
        <v>173</v>
      </c>
      <c r="B35" s="119"/>
      <c r="C35" s="124">
        <f>SUM(C33:C34)</f>
        <v>12500</v>
      </c>
    </row>
  </sheetData>
  <mergeCells count="2">
    <mergeCell ref="A3:C3"/>
    <mergeCell ref="A31:C3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8"/>
  <sheetViews>
    <sheetView workbookViewId="0">
      <selection activeCell="E26" sqref="E26"/>
    </sheetView>
  </sheetViews>
  <sheetFormatPr defaultRowHeight="12.75" x14ac:dyDescent="0.2"/>
  <cols>
    <col min="1" max="1" width="14.28515625" customWidth="1"/>
    <col min="2" max="2" width="15.5703125" style="25" customWidth="1"/>
  </cols>
  <sheetData>
    <row r="2" spans="1:2" x14ac:dyDescent="0.2">
      <c r="A2" s="125">
        <v>41508</v>
      </c>
      <c r="B2" s="121">
        <v>568</v>
      </c>
    </row>
    <row r="3" spans="1:2" x14ac:dyDescent="0.2">
      <c r="A3" s="125">
        <v>41569</v>
      </c>
      <c r="B3" s="121">
        <v>-250</v>
      </c>
    </row>
    <row r="4" spans="1:2" x14ac:dyDescent="0.2">
      <c r="A4" s="125">
        <v>41575</v>
      </c>
      <c r="B4" s="121">
        <v>7028</v>
      </c>
    </row>
    <row r="5" spans="1:2" x14ac:dyDescent="0.2">
      <c r="A5" s="125">
        <v>41575</v>
      </c>
      <c r="B5" s="121">
        <v>375</v>
      </c>
    </row>
    <row r="6" spans="1:2" x14ac:dyDescent="0.2">
      <c r="A6" s="125">
        <v>41598</v>
      </c>
      <c r="B6" s="121">
        <v>395</v>
      </c>
    </row>
    <row r="7" spans="1:2" x14ac:dyDescent="0.2">
      <c r="A7" s="125">
        <v>41603</v>
      </c>
      <c r="B7" s="121">
        <v>209.95</v>
      </c>
    </row>
    <row r="8" spans="1:2" x14ac:dyDescent="0.2">
      <c r="A8" s="125">
        <v>41612</v>
      </c>
      <c r="B8" s="121">
        <v>405</v>
      </c>
    </row>
    <row r="9" spans="1:2" x14ac:dyDescent="0.2">
      <c r="A9" s="125">
        <v>41614</v>
      </c>
      <c r="B9" s="121">
        <v>1528.22</v>
      </c>
    </row>
    <row r="10" spans="1:2" x14ac:dyDescent="0.2">
      <c r="A10" s="125">
        <v>41617</v>
      </c>
      <c r="B10" s="121">
        <v>571.25</v>
      </c>
    </row>
    <row r="11" spans="1:2" x14ac:dyDescent="0.2">
      <c r="A11" s="125">
        <v>41617</v>
      </c>
      <c r="B11" s="121">
        <v>260</v>
      </c>
    </row>
    <row r="12" spans="1:2" x14ac:dyDescent="0.2">
      <c r="A12" s="125">
        <v>41617</v>
      </c>
      <c r="B12" s="121">
        <v>200.19</v>
      </c>
    </row>
    <row r="13" spans="1:2" x14ac:dyDescent="0.2">
      <c r="A13" s="125">
        <v>41618</v>
      </c>
      <c r="B13" s="121">
        <v>480</v>
      </c>
    </row>
    <row r="14" spans="1:2" x14ac:dyDescent="0.2">
      <c r="A14" s="125">
        <v>41619</v>
      </c>
      <c r="B14" s="121">
        <v>200</v>
      </c>
    </row>
    <row r="15" spans="1:2" x14ac:dyDescent="0.2">
      <c r="A15" s="125">
        <v>41653</v>
      </c>
      <c r="B15" s="121">
        <v>555.63</v>
      </c>
    </row>
    <row r="16" spans="1:2" x14ac:dyDescent="0.2">
      <c r="A16" s="125">
        <v>41656</v>
      </c>
      <c r="B16" s="121">
        <v>4242.8900000000003</v>
      </c>
    </row>
    <row r="17" spans="1:2" x14ac:dyDescent="0.2">
      <c r="A17" s="126">
        <v>41660</v>
      </c>
      <c r="B17" s="121">
        <v>7245.63</v>
      </c>
    </row>
    <row r="18" spans="1:2" x14ac:dyDescent="0.2">
      <c r="A18" s="126">
        <v>41660</v>
      </c>
      <c r="B18" s="121">
        <v>952.09</v>
      </c>
    </row>
    <row r="19" spans="1:2" x14ac:dyDescent="0.2">
      <c r="A19" s="125">
        <v>41660</v>
      </c>
      <c r="B19" s="121">
        <v>571.25</v>
      </c>
    </row>
    <row r="20" spans="1:2" x14ac:dyDescent="0.2">
      <c r="A20" s="125">
        <v>41666</v>
      </c>
      <c r="B20" s="121">
        <v>5336.57</v>
      </c>
    </row>
    <row r="21" spans="1:2" x14ac:dyDescent="0.2">
      <c r="A21" s="125">
        <v>41683</v>
      </c>
      <c r="B21" s="121">
        <v>7660.64</v>
      </c>
    </row>
    <row r="22" spans="1:2" x14ac:dyDescent="0.2">
      <c r="A22" s="125">
        <v>41688</v>
      </c>
      <c r="B22" s="121">
        <v>2050.64</v>
      </c>
    </row>
    <row r="23" spans="1:2" x14ac:dyDescent="0.2">
      <c r="A23" s="125">
        <v>41694</v>
      </c>
      <c r="B23" s="121">
        <v>2573.08</v>
      </c>
    </row>
    <row r="24" spans="1:2" x14ac:dyDescent="0.2">
      <c r="A24" s="125">
        <v>41697</v>
      </c>
      <c r="B24" s="121">
        <v>3906</v>
      </c>
    </row>
    <row r="25" spans="1:2" x14ac:dyDescent="0.2">
      <c r="A25" s="125">
        <v>41698</v>
      </c>
      <c r="B25" s="121">
        <v>2630</v>
      </c>
    </row>
    <row r="26" spans="1:2" x14ac:dyDescent="0.2">
      <c r="A26" s="125">
        <v>41698</v>
      </c>
      <c r="B26" s="121">
        <v>1332.92</v>
      </c>
    </row>
    <row r="27" spans="1:2" x14ac:dyDescent="0.2">
      <c r="A27" s="125">
        <v>41701</v>
      </c>
      <c r="B27" s="121">
        <v>2485.19</v>
      </c>
    </row>
    <row r="28" spans="1:2" x14ac:dyDescent="0.2">
      <c r="A28" s="125">
        <v>41701</v>
      </c>
      <c r="B28" s="121">
        <v>668.9</v>
      </c>
    </row>
    <row r="29" spans="1:2" x14ac:dyDescent="0.2">
      <c r="A29" s="125">
        <v>41702</v>
      </c>
      <c r="B29" s="121">
        <v>2850</v>
      </c>
    </row>
    <row r="30" spans="1:2" x14ac:dyDescent="0.2">
      <c r="A30" s="125">
        <v>41743</v>
      </c>
      <c r="B30" s="121">
        <v>5859</v>
      </c>
    </row>
    <row r="31" spans="1:2" x14ac:dyDescent="0.2">
      <c r="A31" s="125">
        <v>41765</v>
      </c>
      <c r="B31" s="121">
        <v>3650</v>
      </c>
    </row>
    <row r="32" spans="1:2" x14ac:dyDescent="0.2">
      <c r="A32" s="125">
        <v>41765</v>
      </c>
      <c r="B32" s="121">
        <v>1300</v>
      </c>
    </row>
    <row r="33" spans="1:2" x14ac:dyDescent="0.2">
      <c r="A33" s="125">
        <v>41780</v>
      </c>
      <c r="B33" s="121">
        <v>400</v>
      </c>
    </row>
    <row r="34" spans="1:2" x14ac:dyDescent="0.2">
      <c r="A34" s="125">
        <v>41780</v>
      </c>
      <c r="B34" s="121">
        <v>580</v>
      </c>
    </row>
    <row r="35" spans="1:2" x14ac:dyDescent="0.2">
      <c r="A35" s="125">
        <v>41787</v>
      </c>
      <c r="B35" s="121">
        <v>390.6</v>
      </c>
    </row>
    <row r="36" spans="1:2" x14ac:dyDescent="0.2">
      <c r="A36" s="125">
        <v>41787</v>
      </c>
      <c r="B36" s="121">
        <v>390.6</v>
      </c>
    </row>
    <row r="37" spans="1:2" x14ac:dyDescent="0.2">
      <c r="A37" s="125">
        <v>41787</v>
      </c>
      <c r="B37" s="122">
        <v>1350</v>
      </c>
    </row>
    <row r="38" spans="1:2" x14ac:dyDescent="0.2">
      <c r="A38" s="123" t="s">
        <v>173</v>
      </c>
      <c r="B38" s="124">
        <f>SUM(B2:B37)</f>
        <v>70952.24000000002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2014-15 Budget</vt:lpstr>
      <vt:lpstr>2014 Mini PDI Donations</vt:lpstr>
      <vt:lpstr>Luncheons</vt:lpstr>
      <vt:lpstr>Donations</vt:lpstr>
      <vt:lpstr>Uncategorized</vt:lpstr>
      <vt:lpstr>'2014 Mini PDI Donations'!Print_Area</vt:lpstr>
      <vt:lpstr>'2014-15 Budget'!Print_Area</vt:lpstr>
    </vt:vector>
  </TitlesOfParts>
  <Company>NMCI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william.p.mizerak</dc:creator>
  <cp:lastModifiedBy>Escribano CIV Raquel</cp:lastModifiedBy>
  <cp:lastPrinted>2009-10-05T13:19:25Z</cp:lastPrinted>
  <dcterms:created xsi:type="dcterms:W3CDTF">2008-08-29T16:27:41Z</dcterms:created>
  <dcterms:modified xsi:type="dcterms:W3CDTF">2014-07-29T16:57:13Z</dcterms:modified>
</cp:coreProperties>
</file>