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TESORERIA\ESCRITORIO\NOMINAS 2021-2024\NOMINAS 2021\2DA DE NOV 2021\"/>
    </mc:Choice>
  </mc:AlternateContent>
  <bookViews>
    <workbookView xWindow="0" yWindow="0" windowWidth="28800" windowHeight="12135" tabRatio="771"/>
  </bookViews>
  <sheets>
    <sheet name="NOMINA" sheetId="91" r:id="rId1"/>
    <sheet name="Hoja1" sheetId="94" r:id="rId2"/>
    <sheet name="APOYOS" sheetId="93" r:id="rId3"/>
  </sheets>
  <definedNames>
    <definedName name="_45" localSheetId="0">#REF!</definedName>
    <definedName name="_45">#REF!</definedName>
    <definedName name="CREDITO" localSheetId="0">#REF!</definedName>
    <definedName name="CREDITO">#REF!</definedName>
    <definedName name="Credito1">#REF!</definedName>
    <definedName name="Subsidio1" localSheetId="0">#REF!</definedName>
    <definedName name="Subsidio1">#REF!</definedName>
    <definedName name="TABLA" localSheetId="0">#REF!</definedName>
    <definedName name="TABLA">#REF!</definedName>
    <definedName name="Tarifa1">#REF!</definedName>
  </definedNames>
  <calcPr calcId="162913"/>
</workbook>
</file>

<file path=xl/calcChain.xml><?xml version="1.0" encoding="utf-8"?>
<calcChain xmlns="http://schemas.openxmlformats.org/spreadsheetml/2006/main">
  <c r="Y41" i="91" l="1"/>
  <c r="Z15" i="91"/>
  <c r="L9" i="91"/>
  <c r="L10" i="91"/>
  <c r="L11" i="91"/>
  <c r="L12" i="91"/>
  <c r="L13" i="91"/>
  <c r="L14" i="91"/>
  <c r="L15" i="91"/>
  <c r="L16" i="91"/>
  <c r="L17" i="91"/>
  <c r="L18" i="91"/>
  <c r="L19" i="91"/>
  <c r="L20" i="91"/>
  <c r="L21" i="91"/>
  <c r="L22" i="91"/>
  <c r="L23" i="91"/>
  <c r="L24" i="91"/>
  <c r="L25" i="91"/>
  <c r="L26" i="91"/>
  <c r="L27" i="91"/>
  <c r="L28" i="91"/>
  <c r="L29" i="91"/>
  <c r="L8" i="91"/>
  <c r="E9" i="91"/>
  <c r="E10" i="91"/>
  <c r="E11" i="91"/>
  <c r="E12" i="91"/>
  <c r="N13" i="91"/>
  <c r="E14" i="91"/>
  <c r="N14" i="91" s="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8" i="91"/>
  <c r="Z16" i="91"/>
  <c r="AD16" i="91" s="1"/>
  <c r="N16" i="91"/>
  <c r="H16" i="91"/>
  <c r="Z14" i="91"/>
  <c r="AD14" i="91" s="1"/>
  <c r="H14" i="91"/>
  <c r="Z13" i="91"/>
  <c r="H13" i="91"/>
  <c r="Z12" i="91"/>
  <c r="AD12" i="91" s="1"/>
  <c r="N12" i="91"/>
  <c r="H12" i="91"/>
  <c r="AB11" i="91"/>
  <c r="AA11" i="91"/>
  <c r="Z11" i="91"/>
  <c r="Z10" i="91"/>
  <c r="AD10" i="91" s="1"/>
  <c r="N10" i="91"/>
  <c r="H10" i="91"/>
  <c r="Z9" i="91"/>
  <c r="AD11" i="91" l="1"/>
  <c r="AD9" i="91"/>
  <c r="E41" i="91"/>
  <c r="AD15" i="91"/>
  <c r="L41" i="91"/>
  <c r="O14" i="91"/>
  <c r="R14" i="91" s="1"/>
  <c r="O16" i="91"/>
  <c r="V16" i="91" s="1"/>
  <c r="O13" i="91"/>
  <c r="P13" i="91" s="1"/>
  <c r="Q13" i="91" s="1"/>
  <c r="O12" i="91"/>
  <c r="T12" i="91" s="1"/>
  <c r="V14" i="91"/>
  <c r="T14" i="91"/>
  <c r="O10" i="91"/>
  <c r="V10" i="91" s="1"/>
  <c r="P14" i="91" l="1"/>
  <c r="Q14" i="91" s="1"/>
  <c r="S14" i="91" s="1"/>
  <c r="U14" i="91" s="1"/>
  <c r="W14" i="91" s="1"/>
  <c r="R13" i="91"/>
  <c r="S13" i="91" s="1"/>
  <c r="V13" i="91"/>
  <c r="T13" i="91"/>
  <c r="P16" i="91"/>
  <c r="Q16" i="91" s="1"/>
  <c r="T16" i="91"/>
  <c r="R16" i="91"/>
  <c r="R12" i="91"/>
  <c r="V12" i="91"/>
  <c r="P12" i="91"/>
  <c r="Q12" i="91" s="1"/>
  <c r="P10" i="91"/>
  <c r="Q10" i="91" s="1"/>
  <c r="T10" i="91"/>
  <c r="R10" i="91"/>
  <c r="U13" i="91" l="1"/>
  <c r="W13" i="91" s="1"/>
  <c r="S16" i="91"/>
  <c r="U16" i="91" s="1"/>
  <c r="W16" i="91" s="1"/>
  <c r="S12" i="91"/>
  <c r="U12" i="91" s="1"/>
  <c r="W12" i="91" s="1"/>
  <c r="S10" i="91"/>
  <c r="U10" i="91" s="1"/>
  <c r="W10" i="91" s="1"/>
  <c r="F41" i="91"/>
  <c r="Z22" i="91" l="1"/>
  <c r="AD22" i="91" s="1"/>
  <c r="Z23" i="91"/>
  <c r="AD23" i="91" s="1"/>
  <c r="Z24" i="91"/>
  <c r="AD24" i="91" s="1"/>
  <c r="Z25" i="91"/>
  <c r="AD25" i="91" s="1"/>
  <c r="Z26" i="91"/>
  <c r="AD26" i="91" s="1"/>
  <c r="Z27" i="91"/>
  <c r="AD27" i="91" s="1"/>
  <c r="Z28" i="91"/>
  <c r="AD28" i="91" s="1"/>
  <c r="Z29" i="91"/>
  <c r="AD29" i="91" s="1"/>
  <c r="X41" i="91" l="1"/>
  <c r="Z17" i="91"/>
  <c r="AD17" i="91" s="1"/>
  <c r="Z18" i="91"/>
  <c r="AD18" i="91" s="1"/>
  <c r="Z19" i="91"/>
  <c r="AD19" i="91" s="1"/>
  <c r="Z20" i="91"/>
  <c r="AD20" i="91" s="1"/>
  <c r="Z21" i="91"/>
  <c r="AD21" i="91" s="1"/>
  <c r="Z8" i="91"/>
  <c r="AD8" i="91" s="1"/>
  <c r="D21" i="94"/>
  <c r="D18" i="93"/>
  <c r="H29" i="91"/>
  <c r="N29" i="91"/>
  <c r="H28" i="91"/>
  <c r="N28" i="91"/>
  <c r="N22" i="91"/>
  <c r="H22" i="91"/>
  <c r="N8" i="91"/>
  <c r="M41" i="91"/>
  <c r="N27" i="91"/>
  <c r="H27" i="91"/>
  <c r="H26" i="91"/>
  <c r="N26" i="91"/>
  <c r="H25" i="91"/>
  <c r="N25" i="91"/>
  <c r="H24" i="91"/>
  <c r="N24" i="91"/>
  <c r="H23" i="91"/>
  <c r="N23" i="91"/>
  <c r="H21" i="91"/>
  <c r="N21" i="91"/>
  <c r="H20" i="91"/>
  <c r="H19" i="91"/>
  <c r="N19" i="91"/>
  <c r="H18" i="91"/>
  <c r="N18" i="91"/>
  <c r="H17" i="91"/>
  <c r="N17" i="91"/>
  <c r="K41" i="91"/>
  <c r="G41" i="91"/>
  <c r="I41" i="91"/>
  <c r="J41" i="91"/>
  <c r="H8" i="91"/>
  <c r="N20" i="91"/>
  <c r="AD41" i="91" l="1"/>
  <c r="Z41" i="91"/>
  <c r="O22" i="91"/>
  <c r="P22" i="91" s="1"/>
  <c r="Q22" i="91" s="1"/>
  <c r="O28" i="91"/>
  <c r="P28" i="91" s="1"/>
  <c r="Q28" i="91" s="1"/>
  <c r="O18" i="91"/>
  <c r="R18" i="91" s="1"/>
  <c r="O24" i="91"/>
  <c r="R24" i="91" s="1"/>
  <c r="O26" i="91"/>
  <c r="T26" i="91" s="1"/>
  <c r="O20" i="91"/>
  <c r="P20" i="91" s="1"/>
  <c r="Q20" i="91" s="1"/>
  <c r="O27" i="91"/>
  <c r="R27" i="91" s="1"/>
  <c r="O17" i="91"/>
  <c r="P17" i="91" s="1"/>
  <c r="H41" i="91"/>
  <c r="O23" i="91"/>
  <c r="T23" i="91" s="1"/>
  <c r="O29" i="91"/>
  <c r="T29" i="91" s="1"/>
  <c r="O19" i="91"/>
  <c r="V19" i="91" s="1"/>
  <c r="O25" i="91"/>
  <c r="P25" i="91" s="1"/>
  <c r="Q25" i="91" s="1"/>
  <c r="O21" i="91"/>
  <c r="V21" i="91" s="1"/>
  <c r="O8" i="91"/>
  <c r="R8" i="91" s="1"/>
  <c r="R41" i="91" s="1"/>
  <c r="T18" i="91"/>
  <c r="N41" i="91"/>
  <c r="R22" i="91" l="1"/>
  <c r="T22" i="91"/>
  <c r="V28" i="91"/>
  <c r="R28" i="91"/>
  <c r="S28" i="91" s="1"/>
  <c r="V18" i="91"/>
  <c r="T28" i="91"/>
  <c r="T21" i="91"/>
  <c r="V22" i="91"/>
  <c r="P21" i="91"/>
  <c r="Q21" i="91" s="1"/>
  <c r="P18" i="91"/>
  <c r="Q18" i="91" s="1"/>
  <c r="S18" i="91" s="1"/>
  <c r="U18" i="91" s="1"/>
  <c r="R20" i="91"/>
  <c r="S20" i="91" s="1"/>
  <c r="R26" i="91"/>
  <c r="P24" i="91"/>
  <c r="Q24" i="91" s="1"/>
  <c r="S24" i="91" s="1"/>
  <c r="R25" i="91"/>
  <c r="S25" i="91" s="1"/>
  <c r="V24" i="91"/>
  <c r="P8" i="91"/>
  <c r="P41" i="91" s="1"/>
  <c r="P26" i="91"/>
  <c r="Q26" i="91" s="1"/>
  <c r="V27" i="91"/>
  <c r="V8" i="91"/>
  <c r="V41" i="91" s="1"/>
  <c r="T24" i="91"/>
  <c r="V26" i="91"/>
  <c r="P27" i="91"/>
  <c r="Q27" i="91" s="1"/>
  <c r="S27" i="91" s="1"/>
  <c r="T27" i="91"/>
  <c r="V20" i="91"/>
  <c r="T20" i="91"/>
  <c r="P29" i="91"/>
  <c r="Q29" i="91" s="1"/>
  <c r="R29" i="91"/>
  <c r="R23" i="91"/>
  <c r="R21" i="91"/>
  <c r="T25" i="91"/>
  <c r="T17" i="91"/>
  <c r="Q17" i="91"/>
  <c r="R17" i="91"/>
  <c r="V17" i="91"/>
  <c r="T8" i="91"/>
  <c r="T41" i="91" s="1"/>
  <c r="V25" i="91"/>
  <c r="V29" i="91"/>
  <c r="P23" i="91"/>
  <c r="Q23" i="91" s="1"/>
  <c r="R19" i="91"/>
  <c r="P19" i="91"/>
  <c r="Q19" i="91" s="1"/>
  <c r="V23" i="91"/>
  <c r="T19" i="91"/>
  <c r="S22" i="91"/>
  <c r="O41" i="91"/>
  <c r="U22" i="91" l="1"/>
  <c r="W22" i="91" s="1"/>
  <c r="W18" i="91"/>
  <c r="U28" i="91"/>
  <c r="W28" i="91" s="1"/>
  <c r="S21" i="91"/>
  <c r="U21" i="91" s="1"/>
  <c r="W21" i="91" s="1"/>
  <c r="U20" i="91"/>
  <c r="W20" i="91" s="1"/>
  <c r="S29" i="91"/>
  <c r="U29" i="91" s="1"/>
  <c r="W29" i="91" s="1"/>
  <c r="S26" i="91"/>
  <c r="U26" i="91" s="1"/>
  <c r="W26" i="91" s="1"/>
  <c r="Q8" i="91"/>
  <c r="S8" i="91" s="1"/>
  <c r="U24" i="91"/>
  <c r="W24" i="91" s="1"/>
  <c r="S17" i="91"/>
  <c r="U17" i="91" s="1"/>
  <c r="W17" i="91" s="1"/>
  <c r="U27" i="91"/>
  <c r="W27" i="91" s="1"/>
  <c r="S23" i="91"/>
  <c r="U23" i="91" s="1"/>
  <c r="W23" i="91" s="1"/>
  <c r="S19" i="91"/>
  <c r="U19" i="91" s="1"/>
  <c r="W19" i="91" s="1"/>
  <c r="U25" i="91"/>
  <c r="W25" i="91" s="1"/>
  <c r="Q41" i="91" l="1"/>
  <c r="U8" i="91"/>
  <c r="S41" i="91"/>
  <c r="W8" i="91" l="1"/>
  <c r="W41" i="91" s="1"/>
  <c r="U41" i="91"/>
</calcChain>
</file>

<file path=xl/sharedStrings.xml><?xml version="1.0" encoding="utf-8"?>
<sst xmlns="http://schemas.openxmlformats.org/spreadsheetml/2006/main" count="144" uniqueCount="108">
  <si>
    <t>P E R C E P C I O N E S</t>
  </si>
  <si>
    <t xml:space="preserve">D E D U C C I O N E S </t>
  </si>
  <si>
    <t>Sueldo</t>
  </si>
  <si>
    <t>TARIFA</t>
  </si>
  <si>
    <t>I.S.R.</t>
  </si>
  <si>
    <t>Limite</t>
  </si>
  <si>
    <t>Inferior</t>
  </si>
  <si>
    <t>Cuota</t>
  </si>
  <si>
    <t>Fija</t>
  </si>
  <si>
    <t>Salario</t>
  </si>
  <si>
    <t>Dias</t>
  </si>
  <si>
    <t>Bono por</t>
  </si>
  <si>
    <t>Puntualidad</t>
  </si>
  <si>
    <t>Horas</t>
  </si>
  <si>
    <t>Extras</t>
  </si>
  <si>
    <t>Otros</t>
  </si>
  <si>
    <t>Gravados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</si>
  <si>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</si>
  <si>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</si>
  <si>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</si>
  <si>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</si>
  <si>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</si>
  <si>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</si>
  <si>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</si>
  <si>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</si>
  <si>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</si>
  <si>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</si>
  <si>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</si>
  <si>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</si>
  <si>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t>Gravadas</t>
  </si>
  <si>
    <t>Comisiones</t>
  </si>
  <si>
    <t>Asistencia</t>
  </si>
  <si>
    <t>Empleo</t>
  </si>
  <si>
    <t>Subsidio</t>
  </si>
  <si>
    <t>F    I    R    M    A</t>
  </si>
  <si>
    <t>SEGURIDAD PUBLICA</t>
  </si>
  <si>
    <t>MUNICIPIO DE TONILA JALISCO</t>
  </si>
  <si>
    <t>IGNACIO ALVARADO TRILLO</t>
  </si>
  <si>
    <t>MANUEL BAUTISTA PULIDO</t>
  </si>
  <si>
    <t>JOSE LUIS CASTILLO SILVA</t>
  </si>
  <si>
    <t>HUGO VIDAL SILVA RODRIGUEZ</t>
  </si>
  <si>
    <t>ALFREDO GARCIA VAZQUEZ</t>
  </si>
  <si>
    <t>PEDRO MANZO RAMIREZ</t>
  </si>
  <si>
    <t>JULIO CESAR CRISTOBAL RANGEL</t>
  </si>
  <si>
    <t>PUESTO</t>
  </si>
  <si>
    <t>DIRECTOR SEGURIDAD PUBLICA</t>
  </si>
  <si>
    <t>COMANDANTE</t>
  </si>
  <si>
    <t>POLICIA LINEA</t>
  </si>
  <si>
    <t>PRESIDENTE MUNICIPAL</t>
  </si>
  <si>
    <t>_______________________________________</t>
  </si>
  <si>
    <t>________________________________________</t>
  </si>
  <si>
    <t>JOSE SALAZAR HERNANDEZ</t>
  </si>
  <si>
    <t>SANDRA YAQUELINE SANCHEZ ESPINOZA</t>
  </si>
  <si>
    <t xml:space="preserve">TOTAL A PAGAR </t>
  </si>
  <si>
    <t>LUIS GERARDO BRICEÑO AGUILAR</t>
  </si>
  <si>
    <t xml:space="preserve">                                                                                                   ENCARGADO DE LA HACIENDA MUNICIPAL</t>
  </si>
  <si>
    <t>MUNICIPIO DE TONILA</t>
  </si>
  <si>
    <t>NOMBRE</t>
  </si>
  <si>
    <t>FIRMA</t>
  </si>
  <si>
    <t>ECNCARGADO DE HACUENDA MUNICIPAL</t>
  </si>
  <si>
    <t>CP RIGOBERTO RODRIGUEZ MACIAS</t>
  </si>
  <si>
    <t>DR MARIO HARVEY CHAVEZ BOJORQUEZ</t>
  </si>
  <si>
    <t>ANGEL FERNANDO GONZALEZ ULLOA</t>
  </si>
  <si>
    <t>PERSONAL SEGURIDAD PUBLICA</t>
  </si>
  <si>
    <t>PAGO ESTIMULO 2017</t>
  </si>
  <si>
    <t xml:space="preserve">JESUS JHONATAN BAUTISTA GALLEGOS </t>
  </si>
  <si>
    <t>HUGO ALEJANDRO PRECIADO GOMES</t>
  </si>
  <si>
    <t>FRANCISCO JOSUE RINCON AVILA</t>
  </si>
  <si>
    <t xml:space="preserve">No. </t>
  </si>
  <si>
    <t>SPM 01</t>
  </si>
  <si>
    <t>FORMA DE PAGO</t>
  </si>
  <si>
    <t>__________________________________________________________</t>
  </si>
  <si>
    <t>JOEL ALONSO SILVA</t>
  </si>
  <si>
    <t>JOSE ALFONSO GOMEZ MARTINEZ</t>
  </si>
  <si>
    <t>SUB DIRECTOR</t>
  </si>
  <si>
    <r>
      <t>o</t>
    </r>
    <r>
      <rPr>
        <b/>
        <sz val="14"/>
        <color indexed="10"/>
        <rFont val="Arial"/>
        <family val="2"/>
      </rPr>
      <t xml:space="preserve"> (A Favor)</t>
    </r>
  </si>
  <si>
    <t>POLICIA  LINEA</t>
  </si>
  <si>
    <t>SANDRA LETICIA DIAZ SANCHEZ</t>
  </si>
  <si>
    <t xml:space="preserve">CLAUDIA BENUTO ORTIZ </t>
  </si>
  <si>
    <t>URIEL MANZO MORENO</t>
  </si>
  <si>
    <t xml:space="preserve">                   ENFRO. URIEL ALEJANDRO MAGAÑA RENTERIA</t>
  </si>
  <si>
    <t>TOTALES:</t>
  </si>
  <si>
    <t>CHOFER</t>
  </si>
  <si>
    <t>ALFONSO RAMIREZ OCHOA</t>
  </si>
  <si>
    <t>TOTAL A PAGAR</t>
  </si>
  <si>
    <t>TOTAL DEDUC.</t>
  </si>
  <si>
    <t>TOTAL PERCEPCION</t>
  </si>
  <si>
    <t>SUELDO QUINCENAL</t>
  </si>
  <si>
    <t>SUELDO DIARIO</t>
  </si>
  <si>
    <t>DIAS LABORADOS</t>
  </si>
  <si>
    <t>WILIBARDO FABIAN PIZA</t>
  </si>
  <si>
    <t>MANUEL ASDRUBAL ROLON FLORES</t>
  </si>
  <si>
    <t xml:space="preserve">LUIS REYES GONZALEZ </t>
  </si>
  <si>
    <t xml:space="preserve">JOSUE YOSIMAT ROLON FLORES </t>
  </si>
  <si>
    <t xml:space="preserve">FELIX FABIAN PIZA </t>
  </si>
  <si>
    <t>PROFR. JOSE MARTIN HERNANDEZ ALVAREZ</t>
  </si>
  <si>
    <t>JULIO CESAR GARCIA RODRIGUEZ</t>
  </si>
  <si>
    <t>JOSE CARMEN RODRIGUEZ GALINDO</t>
  </si>
  <si>
    <t>RENE MANUEL GARCIA SALGADO</t>
  </si>
  <si>
    <t>CESAR VELAZQUEZ MEJIA</t>
  </si>
  <si>
    <t>CARLOS ALBERTO GARCIA GONZALEZ</t>
  </si>
  <si>
    <t>AGUSTIN ADRIAN PINEDA EVANGELISTA</t>
  </si>
  <si>
    <t>DILAN ALEXANDER RAMIREZ HORTA</t>
  </si>
  <si>
    <t>ENAIM RAFAEL SAHAGUN CORTES</t>
  </si>
  <si>
    <t>JOSE ANTONIO GODINEZ CARRILLO</t>
  </si>
  <si>
    <t>ENRIQUE ALTAMIRANO MUNGUIA</t>
  </si>
  <si>
    <t>MARIO ALBERTO LLAMAS RODRIGUEZ</t>
  </si>
  <si>
    <t>NOMINA SEGURIDAD PUBLICA DEL 16 AL 30 DE NOVIEMBRE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</si>
</sst>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rgb="FF00B050"/>
      <name val="Arial Black"/>
      <family val="2"/>
    </font>
    <font>
      <b/>
      <sz val="16"/>
      <name val="Arial"/>
      <family val="2"/>
    </font>
    <font>
      <b/>
      <sz val="16"/>
      <color rgb="FF00B05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7"/>
      <name val="Verdana"/>
      <family val="2"/>
    </font>
    <font>
      <b/>
      <sz val="18"/>
      <name val="Arial"/>
      <family val="2"/>
    </font>
    <font>
      <b/>
      <sz val="15"/>
      <name val="Arial"/>
      <family val="2"/>
    </font>
    <font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44" fontId="0" fillId="0" borderId="0" xfId="3" applyFont="1"/>
    <xf numFmtId="0" fontId="2" fillId="0" borderId="0" xfId="0" applyFont="1"/>
    <xf numFmtId="44" fontId="2" fillId="0" borderId="0" xfId="3" applyFont="1"/>
    <xf numFmtId="44" fontId="2" fillId="0" borderId="0" xfId="3" applyFont="1" applyAlignment="1">
      <alignment horizontal="center" wrapText="1"/>
    </xf>
    <xf numFmtId="0" fontId="0" fillId="0" borderId="0" xfId="0" applyAlignment="1">
      <alignment horizontal="center"/>
    </xf>
    <xf numFmtId="44" fontId="2" fillId="0" borderId="1" xfId="3" applyFont="1" applyBorder="1" applyAlignment="1" applyProtection="1">
      <alignment horizontal="center" vertical="center" wrapText="1"/>
    </xf>
    <xf numFmtId="44" fontId="2" fillId="0" borderId="1" xfId="3" applyFont="1" applyBorder="1" applyAlignment="1">
      <alignment horizontal="center" vertical="center" wrapText="1"/>
    </xf>
    <xf numFmtId="49" fontId="0" fillId="0" borderId="1" xfId="0" applyNumberFormat="1" applyBorder="1"/>
    <xf numFmtId="44" fontId="0" fillId="0" borderId="1" xfId="3" applyFont="1" applyBorder="1"/>
    <xf numFmtId="0" fontId="0" fillId="0" borderId="1" xfId="0" applyBorder="1"/>
    <xf numFmtId="49" fontId="2" fillId="0" borderId="1" xfId="0" applyNumberFormat="1" applyFont="1" applyBorder="1" applyAlignment="1">
      <alignment horizontal="right"/>
    </xf>
    <xf numFmtId="44" fontId="2" fillId="0" borderId="1" xfId="3" applyFont="1" applyBorder="1"/>
    <xf numFmtId="0" fontId="2" fillId="0" borderId="0" xfId="0" applyFont="1" applyAlignment="1">
      <alignment horizontal="center"/>
    </xf>
    <xf numFmtId="49" fontId="1" fillId="0" borderId="1" xfId="0" applyNumberFormat="1" applyFont="1" applyFill="1" applyBorder="1"/>
    <xf numFmtId="44" fontId="0" fillId="0" borderId="0" xfId="0" applyNumberFormat="1"/>
    <xf numFmtId="0" fontId="5" fillId="0" borderId="0" xfId="0" applyFont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5" fillId="0" borderId="0" xfId="0" applyFont="1" applyFill="1" applyProtection="1"/>
    <xf numFmtId="0" fontId="6" fillId="0" borderId="0" xfId="0" applyFont="1" applyBorder="1" applyProtection="1"/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Border="1" applyProtection="1"/>
    <xf numFmtId="0" fontId="7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8" fillId="0" borderId="0" xfId="0" applyFont="1" applyBorder="1" applyProtection="1"/>
    <xf numFmtId="0" fontId="8" fillId="0" borderId="6" xfId="0" applyFont="1" applyBorder="1" applyAlignment="1" applyProtection="1"/>
    <xf numFmtId="0" fontId="7" fillId="0" borderId="6" xfId="0" applyFont="1" applyFill="1" applyBorder="1" applyProtection="1"/>
    <xf numFmtId="0" fontId="7" fillId="0" borderId="0" xfId="0" applyFont="1" applyProtection="1"/>
    <xf numFmtId="0" fontId="8" fillId="0" borderId="6" xfId="0" applyFont="1" applyBorder="1" applyProtection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12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4" fontId="12" fillId="0" borderId="1" xfId="3" applyFont="1" applyFill="1" applyBorder="1" applyAlignment="1" applyProtection="1">
      <alignment horizontal="right" vertical="center"/>
      <protection locked="0"/>
    </xf>
    <xf numFmtId="44" fontId="12" fillId="0" borderId="1" xfId="3" applyFont="1" applyFill="1" applyBorder="1" applyAlignment="1" applyProtection="1">
      <alignment horizontal="right" vertical="center"/>
    </xf>
    <xf numFmtId="44" fontId="12" fillId="0" borderId="1" xfId="3" applyFont="1" applyBorder="1" applyAlignment="1" applyProtection="1">
      <alignment horizontal="right" vertical="center"/>
    </xf>
    <xf numFmtId="0" fontId="13" fillId="0" borderId="1" xfId="3" applyNumberFormat="1" applyFont="1" applyBorder="1" applyAlignment="1" applyProtection="1">
      <alignment horizontal="center" vertical="center"/>
    </xf>
    <xf numFmtId="0" fontId="11" fillId="0" borderId="0" xfId="0" applyFont="1" applyBorder="1" applyProtection="1"/>
    <xf numFmtId="44" fontId="7" fillId="0" borderId="3" xfId="0" applyNumberFormat="1" applyFont="1" applyFill="1" applyBorder="1" applyAlignment="1" applyProtection="1">
      <alignment horizontal="center" vertical="center"/>
    </xf>
    <xf numFmtId="44" fontId="7" fillId="0" borderId="4" xfId="0" applyNumberFormat="1" applyFont="1" applyFill="1" applyBorder="1" applyAlignment="1" applyProtection="1">
      <alignment horizontal="center" vertical="center"/>
    </xf>
    <xf numFmtId="44" fontId="7" fillId="0" borderId="5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44" fontId="12" fillId="2" borderId="1" xfId="3" applyFont="1" applyFill="1" applyBorder="1" applyAlignment="1" applyProtection="1">
      <alignment horizontal="right" vertical="center"/>
      <protection locked="0"/>
    </xf>
    <xf numFmtId="44" fontId="12" fillId="2" borderId="1" xfId="3" applyFont="1" applyFill="1" applyBorder="1" applyAlignment="1" applyProtection="1">
      <alignment horizontal="right" vertical="center"/>
    </xf>
    <xf numFmtId="0" fontId="13" fillId="2" borderId="1" xfId="3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/>
    </xf>
    <xf numFmtId="44" fontId="8" fillId="3" borderId="1" xfId="3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wrapText="1"/>
      <protection locked="0"/>
    </xf>
    <xf numFmtId="44" fontId="7" fillId="3" borderId="1" xfId="3" applyFont="1" applyFill="1" applyBorder="1" applyAlignment="1" applyProtection="1">
      <alignment horizontal="center"/>
    </xf>
    <xf numFmtId="44" fontId="7" fillId="3" borderId="1" xfId="3" applyFont="1" applyFill="1" applyBorder="1" applyAlignment="1" applyProtection="1">
      <alignment horizontal="right" vertical="center"/>
    </xf>
    <xf numFmtId="44" fontId="21" fillId="3" borderId="1" xfId="3" applyFont="1" applyFill="1" applyBorder="1" applyAlignment="1" applyProtection="1">
      <alignment horizontal="center"/>
    </xf>
    <xf numFmtId="44" fontId="21" fillId="0" borderId="1" xfId="3" applyFont="1" applyFill="1" applyBorder="1" applyAlignment="1" applyProtection="1">
      <alignment horizontal="center" vertical="center"/>
    </xf>
    <xf numFmtId="44" fontId="21" fillId="2" borderId="1" xfId="3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/>
    </xf>
    <xf numFmtId="44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44" fontId="7" fillId="0" borderId="0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4" fontId="14" fillId="2" borderId="1" xfId="3" applyFont="1" applyFill="1" applyBorder="1" applyAlignment="1" applyProtection="1">
      <alignment horizontal="right" vertical="center"/>
    </xf>
    <xf numFmtId="44" fontId="14" fillId="2" borderId="1" xfId="3" applyFont="1" applyFill="1" applyBorder="1" applyAlignment="1" applyProtection="1">
      <alignment horizontal="right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</xf>
    <xf numFmtId="44" fontId="20" fillId="2" borderId="1" xfId="3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44" fontId="14" fillId="2" borderId="0" xfId="3" applyFont="1" applyFill="1" applyBorder="1" applyAlignment="1" applyProtection="1">
      <alignment horizontal="right" vertical="center"/>
    </xf>
    <xf numFmtId="44" fontId="14" fillId="2" borderId="0" xfId="3" applyFont="1" applyFill="1" applyBorder="1" applyAlignment="1" applyProtection="1">
      <alignment horizontal="right" vertical="center"/>
      <protection locked="0"/>
    </xf>
    <xf numFmtId="0" fontId="15" fillId="2" borderId="0" xfId="3" applyNumberFormat="1" applyFont="1" applyFill="1" applyBorder="1" applyAlignment="1" applyProtection="1">
      <alignment horizontal="center" vertical="center"/>
    </xf>
    <xf numFmtId="44" fontId="20" fillId="2" borderId="0" xfId="3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/>
    </xf>
    <xf numFmtId="44" fontId="8" fillId="4" borderId="1" xfId="3" applyFont="1" applyFill="1" applyBorder="1" applyAlignment="1" applyProtection="1">
      <alignment horizontal="center"/>
    </xf>
    <xf numFmtId="44" fontId="8" fillId="4" borderId="1" xfId="3" applyFont="1" applyFill="1" applyBorder="1" applyAlignment="1" applyProtection="1">
      <alignment horizontal="right" vertical="center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/>
    </xf>
    <xf numFmtId="44" fontId="8" fillId="4" borderId="7" xfId="3" applyFont="1" applyFill="1" applyBorder="1" applyAlignment="1" applyProtection="1">
      <alignment horizontal="center" vertical="center" wrapText="1"/>
    </xf>
    <xf numFmtId="44" fontId="8" fillId="4" borderId="8" xfId="3" applyFont="1" applyFill="1" applyBorder="1" applyAlignment="1" applyProtection="1">
      <alignment horizontal="center" vertical="center" wrapText="1"/>
    </xf>
    <xf numFmtId="44" fontId="8" fillId="4" borderId="9" xfId="3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43" fontId="17" fillId="4" borderId="1" xfId="2" applyFont="1" applyFill="1" applyBorder="1" applyAlignment="1" applyProtection="1">
      <alignment horizontal="center" wrapText="1"/>
    </xf>
    <xf numFmtId="44" fontId="7" fillId="3" borderId="3" xfId="0" applyNumberFormat="1" applyFont="1" applyFill="1" applyBorder="1" applyAlignment="1" applyProtection="1">
      <alignment horizontal="center" vertical="center"/>
    </xf>
    <xf numFmtId="44" fontId="7" fillId="3" borderId="4" xfId="0" applyNumberFormat="1" applyFont="1" applyFill="1" applyBorder="1" applyAlignment="1" applyProtection="1">
      <alignment horizontal="center" vertical="center"/>
    </xf>
    <xf numFmtId="44" fontId="7" fillId="3" borderId="5" xfId="0" applyNumberFormat="1" applyFont="1" applyFill="1" applyBorder="1" applyAlignment="1" applyProtection="1">
      <alignment horizontal="center" vertical="center"/>
    </xf>
    <xf numFmtId="44" fontId="7" fillId="2" borderId="3" xfId="0" applyNumberFormat="1" applyFont="1" applyFill="1" applyBorder="1" applyAlignment="1" applyProtection="1">
      <alignment horizontal="center" vertical="center"/>
    </xf>
    <xf numFmtId="44" fontId="7" fillId="2" borderId="4" xfId="0" applyNumberFormat="1" applyFont="1" applyFill="1" applyBorder="1" applyAlignment="1" applyProtection="1">
      <alignment horizontal="center" vertical="center"/>
    </xf>
    <xf numFmtId="44" fontId="7" fillId="2" borderId="5" xfId="0" applyNumberFormat="1" applyFont="1" applyFill="1" applyBorder="1" applyAlignment="1" applyProtection="1">
      <alignment horizontal="center" vertical="center"/>
    </xf>
    <xf numFmtId="44" fontId="7" fillId="0" borderId="3" xfId="0" applyNumberFormat="1" applyFont="1" applyFill="1" applyBorder="1" applyAlignment="1" applyProtection="1">
      <alignment horizontal="center" vertical="center"/>
    </xf>
    <xf numFmtId="44" fontId="7" fillId="0" borderId="4" xfId="0" applyNumberFormat="1" applyFont="1" applyFill="1" applyBorder="1" applyAlignment="1" applyProtection="1">
      <alignment horizontal="center" vertical="center"/>
    </xf>
    <xf numFmtId="44" fontId="7" fillId="0" borderId="5" xfId="0" applyNumberFormat="1" applyFont="1" applyFill="1" applyBorder="1" applyAlignment="1" applyProtection="1">
      <alignment horizontal="center" vertical="center"/>
    </xf>
    <xf numFmtId="44" fontId="7" fillId="0" borderId="0" xfId="0" applyNumberFormat="1" applyFont="1" applyFill="1" applyBorder="1" applyAlignment="1" applyProtection="1">
      <alignment horizontal="center" vertical="center"/>
    </xf>
    <xf numFmtId="44" fontId="2" fillId="0" borderId="0" xfId="3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colors>
    <mruColors>
      <color rgb="FF66CCFF"/>
      <color rgb="FFD278AB"/>
      <color rgb="FFDD6DD0"/>
      <color rgb="FF64E8FA"/>
      <color rgb="FFCE52AB"/>
      <color rgb="FF2AF1F6"/>
      <color rgb="FF77F799"/>
      <color rgb="FFF6B076"/>
      <color rgb="FFCC0099"/>
      <color rgb="FFE242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1"/>
  <sheetViews>
    <sheetView showGridLines="0" tabSelected="1" topLeftCell="A2" zoomScale="53" zoomScaleNormal="53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AE14" sqref="AE14:AH14"/>
    </sheetView>
  </sheetViews>
  <sheetFormatPr baseColWidth="10" defaultColWidth="11.42578125" defaultRowHeight="18.75" x14ac:dyDescent="0.25"/>
  <cols>
    <col min="1" max="1" width="7.7109375" style="18" customWidth="1"/>
    <col min="2" max="2" width="55.5703125" style="18" customWidth="1"/>
    <col min="3" max="3" width="22.7109375" style="18" customWidth="1"/>
    <col min="4" max="4" width="13.7109375" style="18" customWidth="1"/>
    <col min="5" max="5" width="19.5703125" style="18" customWidth="1"/>
    <col min="6" max="6" width="21.85546875" style="18" customWidth="1"/>
    <col min="7" max="7" width="11.85546875" style="18" hidden="1" customWidth="1"/>
    <col min="8" max="8" width="12.140625" style="18" hidden="1" customWidth="1"/>
    <col min="9" max="9" width="11.5703125" style="18" hidden="1" customWidth="1"/>
    <col min="10" max="10" width="12" style="18" hidden="1" customWidth="1"/>
    <col min="11" max="11" width="1.28515625" style="18" hidden="1" customWidth="1"/>
    <col min="12" max="12" width="20.85546875" style="18" customWidth="1"/>
    <col min="13" max="13" width="8.7109375" style="18" hidden="1" customWidth="1"/>
    <col min="14" max="14" width="13.140625" style="18" hidden="1" customWidth="1"/>
    <col min="15" max="17" width="11" style="18" hidden="1" customWidth="1"/>
    <col min="18" max="19" width="13.140625" style="18" hidden="1" customWidth="1"/>
    <col min="20" max="20" width="10.5703125" style="18" hidden="1" customWidth="1"/>
    <col min="21" max="21" width="10.42578125" style="18" hidden="1" customWidth="1"/>
    <col min="22" max="22" width="13.140625" style="18" hidden="1" customWidth="1"/>
    <col min="23" max="23" width="6.42578125" style="18" hidden="1" customWidth="1"/>
    <col min="24" max="24" width="21.42578125" style="18" hidden="1" customWidth="1"/>
    <col min="25" max="25" width="19.42578125" style="18" customWidth="1"/>
    <col min="26" max="26" width="18.28515625" style="18" customWidth="1"/>
    <col min="27" max="27" width="2.7109375" style="18" hidden="1" customWidth="1"/>
    <col min="28" max="28" width="13.140625" style="21" hidden="1" customWidth="1"/>
    <col min="29" max="29" width="26.7109375" style="18" customWidth="1"/>
    <col min="30" max="30" width="25.140625" style="65" customWidth="1"/>
    <col min="31" max="31" width="16" style="18" customWidth="1"/>
    <col min="32" max="32" width="10.28515625" style="18" customWidth="1"/>
    <col min="33" max="33" width="57.5703125" style="18" hidden="1" customWidth="1"/>
    <col min="34" max="34" width="48.5703125" style="18" customWidth="1"/>
    <col min="35" max="16384" width="11.42578125" style="18"/>
  </cols>
  <sheetData>
    <row r="2" spans="1:34" ht="38.25" customHeight="1" x14ac:dyDescent="0.35">
      <c r="A2" s="86" t="s">
        <v>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27"/>
      <c r="AF2" s="45" t="s">
        <v>69</v>
      </c>
      <c r="AG2" s="27"/>
      <c r="AH2" s="27"/>
    </row>
    <row r="3" spans="1:34" ht="26.25" customHeight="1" x14ac:dyDescent="0.3">
      <c r="A3" s="87" t="s">
        <v>107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27"/>
      <c r="AF3" s="27"/>
      <c r="AG3" s="27"/>
      <c r="AH3" s="27"/>
    </row>
    <row r="4" spans="1:34" ht="33.75" customHeight="1" x14ac:dyDescent="0.25">
      <c r="A4" s="90" t="s">
        <v>68</v>
      </c>
      <c r="B4" s="89" t="s">
        <v>57</v>
      </c>
      <c r="C4" s="89" t="s">
        <v>44</v>
      </c>
      <c r="D4" s="81" t="s">
        <v>10</v>
      </c>
      <c r="E4" s="81" t="s">
        <v>2</v>
      </c>
      <c r="F4" s="88" t="s">
        <v>0</v>
      </c>
      <c r="G4" s="88"/>
      <c r="H4" s="88"/>
      <c r="I4" s="88"/>
      <c r="J4" s="88"/>
      <c r="K4" s="88"/>
      <c r="L4" s="88"/>
      <c r="M4" s="81"/>
      <c r="N4" s="81" t="s">
        <v>13</v>
      </c>
      <c r="O4" s="81"/>
      <c r="P4" s="88" t="s">
        <v>3</v>
      </c>
      <c r="Q4" s="88"/>
      <c r="R4" s="88"/>
      <c r="S4" s="88"/>
      <c r="T4" s="88"/>
      <c r="U4" s="88"/>
      <c r="V4" s="81" t="s">
        <v>17</v>
      </c>
      <c r="W4" s="81" t="s">
        <v>4</v>
      </c>
      <c r="X4" s="81" t="s">
        <v>33</v>
      </c>
      <c r="Y4" s="88" t="s">
        <v>1</v>
      </c>
      <c r="Z4" s="88"/>
      <c r="AA4" s="82"/>
      <c r="AB4" s="82"/>
      <c r="AC4" s="97" t="s">
        <v>70</v>
      </c>
      <c r="AD4" s="100" t="s">
        <v>84</v>
      </c>
      <c r="AE4" s="89" t="s">
        <v>34</v>
      </c>
      <c r="AF4" s="89"/>
      <c r="AG4" s="89"/>
      <c r="AH4" s="89"/>
    </row>
    <row r="5" spans="1:34" ht="27" customHeight="1" x14ac:dyDescent="0.25">
      <c r="A5" s="91"/>
      <c r="B5" s="89"/>
      <c r="C5" s="89"/>
      <c r="D5" s="103" t="s">
        <v>89</v>
      </c>
      <c r="E5" s="101" t="s">
        <v>88</v>
      </c>
      <c r="F5" s="101" t="s">
        <v>87</v>
      </c>
      <c r="G5" s="81" t="s">
        <v>11</v>
      </c>
      <c r="H5" s="81" t="s">
        <v>11</v>
      </c>
      <c r="I5" s="81" t="s">
        <v>30</v>
      </c>
      <c r="J5" s="81" t="s">
        <v>13</v>
      </c>
      <c r="K5" s="81" t="s">
        <v>15</v>
      </c>
      <c r="L5" s="102" t="s">
        <v>86</v>
      </c>
      <c r="M5" s="81"/>
      <c r="N5" s="81" t="s">
        <v>14</v>
      </c>
      <c r="O5" s="81" t="s">
        <v>19</v>
      </c>
      <c r="P5" s="81" t="s">
        <v>5</v>
      </c>
      <c r="Q5" s="81" t="s">
        <v>21</v>
      </c>
      <c r="R5" s="81" t="s">
        <v>23</v>
      </c>
      <c r="S5" s="81" t="s">
        <v>24</v>
      </c>
      <c r="T5" s="81" t="s">
        <v>7</v>
      </c>
      <c r="U5" s="81" t="s">
        <v>4</v>
      </c>
      <c r="V5" s="81" t="s">
        <v>27</v>
      </c>
      <c r="W5" s="81" t="s">
        <v>28</v>
      </c>
      <c r="X5" s="81" t="s">
        <v>18</v>
      </c>
      <c r="Y5" s="95" t="s">
        <v>4</v>
      </c>
      <c r="Z5" s="101" t="s">
        <v>85</v>
      </c>
      <c r="AA5" s="83"/>
      <c r="AB5" s="83"/>
      <c r="AC5" s="98"/>
      <c r="AD5" s="100"/>
      <c r="AE5" s="89"/>
      <c r="AF5" s="89"/>
      <c r="AG5" s="89"/>
      <c r="AH5" s="89"/>
    </row>
    <row r="6" spans="1:34" ht="24.75" customHeight="1" x14ac:dyDescent="0.25">
      <c r="A6" s="92"/>
      <c r="B6" s="89"/>
      <c r="C6" s="89"/>
      <c r="D6" s="103"/>
      <c r="E6" s="101"/>
      <c r="F6" s="101"/>
      <c r="G6" s="81" t="s">
        <v>31</v>
      </c>
      <c r="H6" s="81" t="s">
        <v>12</v>
      </c>
      <c r="I6" s="81"/>
      <c r="J6" s="81" t="s">
        <v>14</v>
      </c>
      <c r="K6" s="81" t="s">
        <v>16</v>
      </c>
      <c r="L6" s="102"/>
      <c r="M6" s="81"/>
      <c r="N6" s="81" t="s">
        <v>29</v>
      </c>
      <c r="O6" s="81" t="s">
        <v>20</v>
      </c>
      <c r="P6" s="81" t="s">
        <v>6</v>
      </c>
      <c r="Q6" s="81" t="s">
        <v>22</v>
      </c>
      <c r="R6" s="81" t="s">
        <v>22</v>
      </c>
      <c r="S6" s="81" t="s">
        <v>25</v>
      </c>
      <c r="T6" s="81" t="s">
        <v>8</v>
      </c>
      <c r="U6" s="81" t="s">
        <v>26</v>
      </c>
      <c r="V6" s="81" t="s">
        <v>9</v>
      </c>
      <c r="W6" s="81" t="s">
        <v>75</v>
      </c>
      <c r="X6" s="81" t="s">
        <v>32</v>
      </c>
      <c r="Y6" s="95"/>
      <c r="Z6" s="101"/>
      <c r="AA6" s="83"/>
      <c r="AB6" s="83"/>
      <c r="AC6" s="99"/>
      <c r="AD6" s="100"/>
      <c r="AE6" s="89"/>
      <c r="AF6" s="89"/>
      <c r="AG6" s="89"/>
      <c r="AH6" s="89"/>
    </row>
    <row r="7" spans="1:34" ht="30" customHeight="1" x14ac:dyDescent="0.25">
      <c r="A7" s="54"/>
      <c r="B7" s="56" t="s">
        <v>35</v>
      </c>
      <c r="C7" s="57"/>
      <c r="D7" s="54"/>
      <c r="E7" s="55"/>
      <c r="F7" s="58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9"/>
      <c r="AB7" s="59"/>
      <c r="AC7" s="59"/>
      <c r="AD7" s="60"/>
      <c r="AE7" s="96"/>
      <c r="AF7" s="96"/>
      <c r="AG7" s="96"/>
      <c r="AH7" s="96"/>
    </row>
    <row r="8" spans="1:34" s="23" customFormat="1" ht="51.75" customHeight="1" x14ac:dyDescent="0.2">
      <c r="A8" s="25">
        <v>1</v>
      </c>
      <c r="B8" s="67" t="s">
        <v>83</v>
      </c>
      <c r="C8" s="39" t="s">
        <v>45</v>
      </c>
      <c r="D8" s="40">
        <v>15</v>
      </c>
      <c r="E8" s="41">
        <f>F8/D8</f>
        <v>745.36933333333343</v>
      </c>
      <c r="F8" s="42">
        <v>11180.54</v>
      </c>
      <c r="G8" s="41">
        <v>0</v>
      </c>
      <c r="H8" s="41">
        <f t="shared" ref="H8:H18" si="0">G8</f>
        <v>0</v>
      </c>
      <c r="I8" s="41">
        <v>0</v>
      </c>
      <c r="J8" s="41">
        <v>0</v>
      </c>
      <c r="K8" s="41"/>
      <c r="L8" s="42">
        <f>F8</f>
        <v>11180.54</v>
      </c>
      <c r="M8" s="42"/>
      <c r="N8" s="42">
        <f t="shared" ref="N8" si="1">IF(E8=47.16,0,IF(E8&gt;47.16,J8*0.5,0))</f>
        <v>0</v>
      </c>
      <c r="O8" s="42">
        <f>F8+G8+H8+K8+N8+I8</f>
        <v>11180.54</v>
      </c>
      <c r="P8" s="42" t="e">
        <f t="shared" ref="P8" si="2">VLOOKUP(O8,Tarifa1,1)</f>
        <v>#REF!</v>
      </c>
      <c r="Q8" s="42" t="e">
        <f t="shared" ref="Q8" si="3">O8-P8</f>
        <v>#REF!</v>
      </c>
      <c r="R8" s="42" t="e">
        <f t="shared" ref="R8" si="4">VLOOKUP(O8,Tarifa1,3)</f>
        <v>#REF!</v>
      </c>
      <c r="S8" s="42" t="e">
        <f t="shared" ref="S8" si="5">Q8*R8</f>
        <v>#REF!</v>
      </c>
      <c r="T8" s="42" t="e">
        <f t="shared" ref="T8" si="6">VLOOKUP(O8,Tarifa1,2)</f>
        <v>#REF!</v>
      </c>
      <c r="U8" s="42" t="e">
        <f t="shared" ref="U8" si="7">S8+T8</f>
        <v>#REF!</v>
      </c>
      <c r="V8" s="42" t="e">
        <f t="shared" ref="V8" si="8">VLOOKUP(O8,Credito1,2)</f>
        <v>#REF!</v>
      </c>
      <c r="W8" s="42" t="e">
        <f t="shared" ref="W8" si="9">U8-V8</f>
        <v>#REF!</v>
      </c>
      <c r="X8" s="42"/>
      <c r="Y8" s="42">
        <v>1677.12</v>
      </c>
      <c r="Z8" s="42">
        <f>Y8</f>
        <v>1677.12</v>
      </c>
      <c r="AA8" s="43"/>
      <c r="AB8" s="42"/>
      <c r="AC8" s="44"/>
      <c r="AD8" s="61">
        <f>L8-Z8</f>
        <v>9503.4200000000019</v>
      </c>
      <c r="AE8" s="104"/>
      <c r="AF8" s="105"/>
      <c r="AG8" s="105"/>
      <c r="AH8" s="106"/>
    </row>
    <row r="9" spans="1:34" s="23" customFormat="1" ht="51.75" customHeight="1" x14ac:dyDescent="0.2">
      <c r="A9" s="25">
        <v>2</v>
      </c>
      <c r="B9" s="38" t="s">
        <v>73</v>
      </c>
      <c r="C9" s="39" t="s">
        <v>74</v>
      </c>
      <c r="D9" s="40">
        <v>15</v>
      </c>
      <c r="E9" s="41">
        <f t="shared" ref="E9:E29" si="10">F9/D9</f>
        <v>529.15333333333331</v>
      </c>
      <c r="F9" s="42">
        <v>7937.3</v>
      </c>
      <c r="G9" s="41"/>
      <c r="H9" s="41"/>
      <c r="I9" s="41"/>
      <c r="J9" s="41"/>
      <c r="K9" s="41"/>
      <c r="L9" s="42">
        <f t="shared" ref="L9:L29" si="11">F9</f>
        <v>7937.3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>
        <v>1057.23</v>
      </c>
      <c r="Z9" s="42">
        <f t="shared" ref="Z9:Z15" si="12">Y9</f>
        <v>1057.23</v>
      </c>
      <c r="AA9" s="43"/>
      <c r="AB9" s="42"/>
      <c r="AC9" s="44"/>
      <c r="AD9" s="61">
        <f>L9-Z9</f>
        <v>6880.07</v>
      </c>
      <c r="AE9" s="104"/>
      <c r="AF9" s="105"/>
      <c r="AG9" s="105"/>
      <c r="AH9" s="106"/>
    </row>
    <row r="10" spans="1:34" s="23" customFormat="1" ht="51.75" customHeight="1" x14ac:dyDescent="0.2">
      <c r="A10" s="25">
        <v>3</v>
      </c>
      <c r="B10" s="68" t="s">
        <v>66</v>
      </c>
      <c r="C10" s="39" t="s">
        <v>46</v>
      </c>
      <c r="D10" s="40">
        <v>15</v>
      </c>
      <c r="E10" s="41">
        <f t="shared" si="10"/>
        <v>529.66666666666663</v>
      </c>
      <c r="F10" s="42">
        <v>7945</v>
      </c>
      <c r="G10" s="41">
        <v>0</v>
      </c>
      <c r="H10" s="41">
        <f t="shared" ref="H10" si="13">G10</f>
        <v>0</v>
      </c>
      <c r="I10" s="41">
        <v>0</v>
      </c>
      <c r="J10" s="41">
        <v>0</v>
      </c>
      <c r="K10" s="41"/>
      <c r="L10" s="42">
        <f t="shared" si="11"/>
        <v>7945</v>
      </c>
      <c r="M10" s="42"/>
      <c r="N10" s="42">
        <f t="shared" ref="N10" si="14">IF(E10=47.16,0,IF(E10&gt;47.16,J10*0.5,0))</f>
        <v>0</v>
      </c>
      <c r="O10" s="42">
        <f>F10+G10+H10+K10+N10+I10</f>
        <v>7945</v>
      </c>
      <c r="P10" s="42" t="e">
        <f t="shared" ref="P10" si="15">VLOOKUP(O10,Tarifa1,1)</f>
        <v>#REF!</v>
      </c>
      <c r="Q10" s="42" t="e">
        <f t="shared" ref="Q10" si="16">O10-P10</f>
        <v>#REF!</v>
      </c>
      <c r="R10" s="42" t="e">
        <f t="shared" ref="R10" si="17">VLOOKUP(O10,Tarifa1,3)</f>
        <v>#REF!</v>
      </c>
      <c r="S10" s="42" t="e">
        <f t="shared" ref="S10" si="18">Q10*R10</f>
        <v>#REF!</v>
      </c>
      <c r="T10" s="42" t="e">
        <f t="shared" ref="T10" si="19">VLOOKUP(O10,Tarifa1,2)</f>
        <v>#REF!</v>
      </c>
      <c r="U10" s="42" t="e">
        <f t="shared" ref="U10" si="20">S10+T10</f>
        <v>#REF!</v>
      </c>
      <c r="V10" s="42" t="e">
        <f t="shared" ref="V10" si="21">VLOOKUP(O10,Credito1,2)</f>
        <v>#REF!</v>
      </c>
      <c r="W10" s="42" t="e">
        <f t="shared" ref="W10" si="22">U10-V10</f>
        <v>#REF!</v>
      </c>
      <c r="X10" s="42"/>
      <c r="Y10" s="42">
        <v>986.01</v>
      </c>
      <c r="Z10" s="42">
        <f t="shared" si="12"/>
        <v>986.01</v>
      </c>
      <c r="AA10" s="43"/>
      <c r="AB10" s="42"/>
      <c r="AC10" s="44"/>
      <c r="AD10" s="61">
        <f>L10-Z10</f>
        <v>6958.99</v>
      </c>
      <c r="AE10" s="107"/>
      <c r="AF10" s="108"/>
      <c r="AG10" s="108"/>
      <c r="AH10" s="109"/>
    </row>
    <row r="11" spans="1:34" s="23" customFormat="1" ht="51.75" customHeight="1" x14ac:dyDescent="0.2">
      <c r="A11" s="25">
        <v>4</v>
      </c>
      <c r="B11" s="68" t="s">
        <v>94</v>
      </c>
      <c r="C11" s="39" t="s">
        <v>46</v>
      </c>
      <c r="D11" s="40">
        <v>15</v>
      </c>
      <c r="E11" s="41">
        <f t="shared" si="10"/>
        <v>529.66666666666663</v>
      </c>
      <c r="F11" s="42">
        <v>7945</v>
      </c>
      <c r="G11" s="41"/>
      <c r="H11" s="41"/>
      <c r="I11" s="41"/>
      <c r="J11" s="41"/>
      <c r="K11" s="41"/>
      <c r="L11" s="42">
        <f t="shared" si="11"/>
        <v>7945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>
        <v>986.01</v>
      </c>
      <c r="Z11" s="42">
        <f t="shared" si="12"/>
        <v>986.01</v>
      </c>
      <c r="AA11" s="43" t="e">
        <f>SUM(#REF!)</f>
        <v>#REF!</v>
      </c>
      <c r="AB11" s="42" t="e">
        <f>SUM(#REF!)</f>
        <v>#REF!</v>
      </c>
      <c r="AC11" s="44"/>
      <c r="AD11" s="61">
        <f>L11-Z11</f>
        <v>6958.99</v>
      </c>
      <c r="AE11" s="107"/>
      <c r="AF11" s="108"/>
      <c r="AG11" s="108"/>
      <c r="AH11" s="109"/>
    </row>
    <row r="12" spans="1:34" s="23" customFormat="1" ht="51.75" customHeight="1" x14ac:dyDescent="0.2">
      <c r="A12" s="25">
        <v>5</v>
      </c>
      <c r="B12" s="68" t="s">
        <v>97</v>
      </c>
      <c r="C12" s="39" t="s">
        <v>82</v>
      </c>
      <c r="D12" s="40">
        <v>15</v>
      </c>
      <c r="E12" s="41">
        <f t="shared" si="10"/>
        <v>391.42533333333336</v>
      </c>
      <c r="F12" s="42">
        <v>5871.38</v>
      </c>
      <c r="G12" s="41">
        <v>0</v>
      </c>
      <c r="H12" s="41">
        <f t="shared" ref="H12:H14" si="23">G12</f>
        <v>0</v>
      </c>
      <c r="I12" s="41">
        <v>0</v>
      </c>
      <c r="J12" s="41">
        <v>0</v>
      </c>
      <c r="K12" s="41"/>
      <c r="L12" s="42">
        <f t="shared" si="11"/>
        <v>5871.38</v>
      </c>
      <c r="M12" s="42"/>
      <c r="N12" s="42">
        <f t="shared" ref="N12:N14" si="24">IF(E12=47.16,0,IF(E12&gt;47.16,J12*0.5,0))</f>
        <v>0</v>
      </c>
      <c r="O12" s="42">
        <f>F12+G12+H12+K12+N12+I12</f>
        <v>5871.38</v>
      </c>
      <c r="P12" s="42" t="e">
        <f t="shared" ref="P12" si="25">VLOOKUP(O12,Tarifa1,1)</f>
        <v>#REF!</v>
      </c>
      <c r="Q12" s="42" t="e">
        <f t="shared" ref="Q12:Q14" si="26">O12-P12</f>
        <v>#REF!</v>
      </c>
      <c r="R12" s="42" t="e">
        <f t="shared" ref="R12" si="27">VLOOKUP(O12,Tarifa1,3)</f>
        <v>#REF!</v>
      </c>
      <c r="S12" s="42" t="e">
        <f t="shared" ref="S12:S14" si="28">Q12*R12</f>
        <v>#REF!</v>
      </c>
      <c r="T12" s="42" t="e">
        <f t="shared" ref="T12" si="29">VLOOKUP(O12,Tarifa1,2)</f>
        <v>#REF!</v>
      </c>
      <c r="U12" s="42" t="e">
        <f t="shared" ref="U12:U14" si="30">S12+T12</f>
        <v>#REF!</v>
      </c>
      <c r="V12" s="42" t="e">
        <f t="shared" ref="V12" si="31">VLOOKUP(O12,Credito1,2)</f>
        <v>#REF!</v>
      </c>
      <c r="W12" s="42" t="e">
        <f t="shared" ref="W12:W14" si="32">U12-V12</f>
        <v>#REF!</v>
      </c>
      <c r="X12" s="42"/>
      <c r="Y12" s="42">
        <v>568.21</v>
      </c>
      <c r="Z12" s="42">
        <f t="shared" si="12"/>
        <v>568.21</v>
      </c>
      <c r="AA12" s="43"/>
      <c r="AB12" s="42"/>
      <c r="AC12" s="44"/>
      <c r="AD12" s="61">
        <f>L12-Z12</f>
        <v>5303.17</v>
      </c>
      <c r="AE12" s="107"/>
      <c r="AF12" s="108"/>
      <c r="AG12" s="108"/>
      <c r="AH12" s="109"/>
    </row>
    <row r="13" spans="1:34" s="23" customFormat="1" ht="51.75" customHeight="1" x14ac:dyDescent="0.2">
      <c r="A13" s="25">
        <v>6</v>
      </c>
      <c r="B13" s="68" t="s">
        <v>79</v>
      </c>
      <c r="C13" s="39" t="s">
        <v>82</v>
      </c>
      <c r="D13" s="40">
        <v>15</v>
      </c>
      <c r="E13" s="41">
        <v>391.43</v>
      </c>
      <c r="F13" s="42">
        <v>5871.38</v>
      </c>
      <c r="G13" s="41">
        <v>0</v>
      </c>
      <c r="H13" s="41">
        <f t="shared" si="23"/>
        <v>0</v>
      </c>
      <c r="I13" s="41">
        <v>0</v>
      </c>
      <c r="J13" s="41">
        <v>0</v>
      </c>
      <c r="K13" s="41"/>
      <c r="L13" s="42">
        <f t="shared" si="11"/>
        <v>5871.38</v>
      </c>
      <c r="M13" s="42"/>
      <c r="N13" s="42">
        <f t="shared" si="24"/>
        <v>0</v>
      </c>
      <c r="O13" s="42">
        <f>F13+G13+H13+K13+N13+I13</f>
        <v>5871.38</v>
      </c>
      <c r="P13" s="42" t="e">
        <f>VLOOKUP(O13,Tarifa1,1)</f>
        <v>#REF!</v>
      </c>
      <c r="Q13" s="42" t="e">
        <f t="shared" si="26"/>
        <v>#REF!</v>
      </c>
      <c r="R13" s="42" t="e">
        <f>VLOOKUP(O13,Tarifa1,3)</f>
        <v>#REF!</v>
      </c>
      <c r="S13" s="42" t="e">
        <f t="shared" si="28"/>
        <v>#REF!</v>
      </c>
      <c r="T13" s="42" t="e">
        <f>VLOOKUP(O13,Tarifa1,2)</f>
        <v>#REF!</v>
      </c>
      <c r="U13" s="42" t="e">
        <f t="shared" si="30"/>
        <v>#REF!</v>
      </c>
      <c r="V13" s="42" t="e">
        <f>VLOOKUP(O13,Credito1,2)</f>
        <v>#REF!</v>
      </c>
      <c r="W13" s="42" t="e">
        <f t="shared" si="32"/>
        <v>#REF!</v>
      </c>
      <c r="X13" s="42"/>
      <c r="Y13" s="42">
        <v>568.21</v>
      </c>
      <c r="Z13" s="42">
        <f t="shared" si="12"/>
        <v>568.21</v>
      </c>
      <c r="AA13" s="43"/>
      <c r="AB13" s="42"/>
      <c r="AC13" s="44"/>
      <c r="AD13" s="61">
        <v>5303.17</v>
      </c>
      <c r="AE13" s="107"/>
      <c r="AF13" s="108"/>
      <c r="AG13" s="108"/>
      <c r="AH13" s="109"/>
    </row>
    <row r="14" spans="1:34" s="23" customFormat="1" ht="51.75" customHeight="1" x14ac:dyDescent="0.2">
      <c r="A14" s="25">
        <v>7</v>
      </c>
      <c r="B14" s="68" t="s">
        <v>98</v>
      </c>
      <c r="C14" s="39" t="s">
        <v>82</v>
      </c>
      <c r="D14" s="40">
        <v>15</v>
      </c>
      <c r="E14" s="41">
        <f t="shared" si="10"/>
        <v>391.42533333333336</v>
      </c>
      <c r="F14" s="42">
        <v>5871.38</v>
      </c>
      <c r="G14" s="41">
        <v>0</v>
      </c>
      <c r="H14" s="41">
        <f t="shared" si="23"/>
        <v>0</v>
      </c>
      <c r="I14" s="41">
        <v>0</v>
      </c>
      <c r="J14" s="41">
        <v>0</v>
      </c>
      <c r="K14" s="41"/>
      <c r="L14" s="42">
        <f t="shared" si="11"/>
        <v>5871.38</v>
      </c>
      <c r="M14" s="42"/>
      <c r="N14" s="42">
        <f t="shared" si="24"/>
        <v>0</v>
      </c>
      <c r="O14" s="42">
        <f>F14+G14+H14+K14+N14+I14</f>
        <v>5871.38</v>
      </c>
      <c r="P14" s="42" t="e">
        <f t="shared" ref="P14" si="33">VLOOKUP(O14,Tarifa1,1)</f>
        <v>#REF!</v>
      </c>
      <c r="Q14" s="42" t="e">
        <f t="shared" si="26"/>
        <v>#REF!</v>
      </c>
      <c r="R14" s="42" t="e">
        <f t="shared" ref="R14" si="34">VLOOKUP(O14,Tarifa1,3)</f>
        <v>#REF!</v>
      </c>
      <c r="S14" s="42" t="e">
        <f t="shared" si="28"/>
        <v>#REF!</v>
      </c>
      <c r="T14" s="42" t="e">
        <f t="shared" ref="T14" si="35">VLOOKUP(O14,Tarifa1,2)</f>
        <v>#REF!</v>
      </c>
      <c r="U14" s="42" t="e">
        <f t="shared" si="30"/>
        <v>#REF!</v>
      </c>
      <c r="V14" s="42" t="e">
        <f t="shared" ref="V14" si="36">VLOOKUP(O14,Credito1,2)</f>
        <v>#REF!</v>
      </c>
      <c r="W14" s="42" t="e">
        <f t="shared" si="32"/>
        <v>#REF!</v>
      </c>
      <c r="X14" s="42"/>
      <c r="Y14" s="42">
        <v>568.21</v>
      </c>
      <c r="Z14" s="42">
        <f t="shared" si="12"/>
        <v>568.21</v>
      </c>
      <c r="AA14" s="43"/>
      <c r="AB14" s="42"/>
      <c r="AC14" s="44"/>
      <c r="AD14" s="61">
        <f t="shared" ref="AD14:AD29" si="37">L14-Z14</f>
        <v>5303.17</v>
      </c>
      <c r="AE14" s="110"/>
      <c r="AF14" s="111"/>
      <c r="AG14" s="111"/>
      <c r="AH14" s="112"/>
    </row>
    <row r="15" spans="1:34" s="23" customFormat="1" ht="51.75" customHeight="1" x14ac:dyDescent="0.2">
      <c r="A15" s="25">
        <v>8</v>
      </c>
      <c r="B15" s="68" t="s">
        <v>72</v>
      </c>
      <c r="C15" s="39" t="s">
        <v>82</v>
      </c>
      <c r="D15" s="40">
        <v>15</v>
      </c>
      <c r="E15" s="41">
        <f t="shared" si="10"/>
        <v>391.42533333333336</v>
      </c>
      <c r="F15" s="42">
        <v>5871.38</v>
      </c>
      <c r="G15" s="41"/>
      <c r="H15" s="41"/>
      <c r="I15" s="41"/>
      <c r="J15" s="41"/>
      <c r="K15" s="41"/>
      <c r="L15" s="42">
        <f t="shared" si="11"/>
        <v>5871.38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>
        <v>568.21</v>
      </c>
      <c r="Z15" s="42">
        <f t="shared" si="12"/>
        <v>568.21</v>
      </c>
      <c r="AA15" s="43"/>
      <c r="AB15" s="42"/>
      <c r="AC15" s="44"/>
      <c r="AD15" s="61">
        <f t="shared" si="37"/>
        <v>5303.17</v>
      </c>
      <c r="AE15" s="107"/>
      <c r="AF15" s="108"/>
      <c r="AG15" s="108"/>
      <c r="AH15" s="109"/>
    </row>
    <row r="16" spans="1:34" s="23" customFormat="1" ht="51.75" customHeight="1" x14ac:dyDescent="0.2">
      <c r="A16" s="25">
        <v>9</v>
      </c>
      <c r="B16" s="67" t="s">
        <v>54</v>
      </c>
      <c r="C16" s="39" t="s">
        <v>47</v>
      </c>
      <c r="D16" s="40">
        <v>15</v>
      </c>
      <c r="E16" s="41">
        <f t="shared" si="10"/>
        <v>345.41866666666664</v>
      </c>
      <c r="F16" s="42">
        <v>5181.28</v>
      </c>
      <c r="G16" s="41">
        <v>0</v>
      </c>
      <c r="H16" s="41">
        <f t="shared" ref="H16" si="38">G16</f>
        <v>0</v>
      </c>
      <c r="I16" s="41">
        <v>0</v>
      </c>
      <c r="J16" s="41">
        <v>0</v>
      </c>
      <c r="K16" s="41"/>
      <c r="L16" s="42">
        <f t="shared" si="11"/>
        <v>5181.28</v>
      </c>
      <c r="M16" s="42"/>
      <c r="N16" s="42">
        <f t="shared" ref="N16" si="39">IF(E16=47.16,0,IF(E16&gt;47.16,J16*0.5,0))</f>
        <v>0</v>
      </c>
      <c r="O16" s="42">
        <f t="shared" ref="O16:O29" si="40">F16+G16+H16+K16+N16+I16</f>
        <v>5181.28</v>
      </c>
      <c r="P16" s="42" t="e">
        <f t="shared" ref="P16" si="41">VLOOKUP(O16,Tarifa1,1)</f>
        <v>#REF!</v>
      </c>
      <c r="Q16" s="42" t="e">
        <f t="shared" ref="Q16" si="42">O16-P16</f>
        <v>#REF!</v>
      </c>
      <c r="R16" s="42" t="e">
        <f t="shared" ref="R16" si="43">VLOOKUP(O16,Tarifa1,3)</f>
        <v>#REF!</v>
      </c>
      <c r="S16" s="42" t="e">
        <f t="shared" ref="S16" si="44">Q16*R16</f>
        <v>#REF!</v>
      </c>
      <c r="T16" s="42" t="e">
        <f t="shared" ref="T16" si="45">VLOOKUP(O16,Tarifa1,2)</f>
        <v>#REF!</v>
      </c>
      <c r="U16" s="42" t="e">
        <f t="shared" ref="U16" si="46">S16+T16</f>
        <v>#REF!</v>
      </c>
      <c r="V16" s="42" t="e">
        <f t="shared" ref="V16" si="47">VLOOKUP(O16,Credito1,2)</f>
        <v>#REF!</v>
      </c>
      <c r="W16" s="42" t="e">
        <f t="shared" ref="W16" si="48">U16-V16</f>
        <v>#REF!</v>
      </c>
      <c r="X16" s="42"/>
      <c r="Y16" s="42">
        <v>410.96</v>
      </c>
      <c r="Z16" s="42">
        <f>Y16</f>
        <v>410.96</v>
      </c>
      <c r="AA16" s="43"/>
      <c r="AB16" s="42"/>
      <c r="AC16" s="44"/>
      <c r="AD16" s="61">
        <f t="shared" si="37"/>
        <v>4770.32</v>
      </c>
      <c r="AE16" s="110"/>
      <c r="AF16" s="111"/>
      <c r="AG16" s="111"/>
      <c r="AH16" s="112"/>
    </row>
    <row r="17" spans="1:34" s="23" customFormat="1" ht="51.75" customHeight="1" x14ac:dyDescent="0.2">
      <c r="A17" s="25">
        <v>10</v>
      </c>
      <c r="B17" s="69" t="s">
        <v>37</v>
      </c>
      <c r="C17" s="39" t="s">
        <v>47</v>
      </c>
      <c r="D17" s="40">
        <v>15</v>
      </c>
      <c r="E17" s="41">
        <f t="shared" si="10"/>
        <v>345.41866666666664</v>
      </c>
      <c r="F17" s="42">
        <v>5181.28</v>
      </c>
      <c r="G17" s="41">
        <v>0</v>
      </c>
      <c r="H17" s="41">
        <f t="shared" si="0"/>
        <v>0</v>
      </c>
      <c r="I17" s="41">
        <v>0</v>
      </c>
      <c r="J17" s="41">
        <v>0</v>
      </c>
      <c r="K17" s="41"/>
      <c r="L17" s="42">
        <f t="shared" si="11"/>
        <v>5181.28</v>
      </c>
      <c r="M17" s="42"/>
      <c r="N17" s="42">
        <f>IF(E17=47.16,0,IF(E17&gt;47.16,J17*0.5,0))</f>
        <v>0</v>
      </c>
      <c r="O17" s="42">
        <f t="shared" si="40"/>
        <v>5181.28</v>
      </c>
      <c r="P17" s="42" t="e">
        <f t="shared" ref="P17:P18" si="49">VLOOKUP(O17,Tarifa1,1)</f>
        <v>#REF!</v>
      </c>
      <c r="Q17" s="42" t="e">
        <f t="shared" ref="Q17:Q18" si="50">O17-P17</f>
        <v>#REF!</v>
      </c>
      <c r="R17" s="42" t="e">
        <f t="shared" ref="R17:R18" si="51">VLOOKUP(O17,Tarifa1,3)</f>
        <v>#REF!</v>
      </c>
      <c r="S17" s="42" t="e">
        <f t="shared" ref="S17:S18" si="52">Q17*R17</f>
        <v>#REF!</v>
      </c>
      <c r="T17" s="42" t="e">
        <f t="shared" ref="T17:T18" si="53">VLOOKUP(O17,Tarifa1,2)</f>
        <v>#REF!</v>
      </c>
      <c r="U17" s="42" t="e">
        <f t="shared" ref="U17:U18" si="54">S17+T17</f>
        <v>#REF!</v>
      </c>
      <c r="V17" s="42" t="e">
        <f t="shared" ref="V17:V18" si="55">VLOOKUP(O17,Credito1,2)</f>
        <v>#REF!</v>
      </c>
      <c r="W17" s="42" t="e">
        <f t="shared" ref="W17:W18" si="56">U17-V17</f>
        <v>#REF!</v>
      </c>
      <c r="X17" s="42"/>
      <c r="Y17" s="42">
        <v>410.96</v>
      </c>
      <c r="Z17" s="42">
        <f t="shared" ref="Z17:Z29" si="57">Y17</f>
        <v>410.96</v>
      </c>
      <c r="AA17" s="43"/>
      <c r="AB17" s="42"/>
      <c r="AC17" s="44"/>
      <c r="AD17" s="61">
        <f t="shared" si="37"/>
        <v>4770.32</v>
      </c>
      <c r="AE17" s="110"/>
      <c r="AF17" s="111"/>
      <c r="AG17" s="111"/>
      <c r="AH17" s="112"/>
    </row>
    <row r="18" spans="1:34" s="23" customFormat="1" ht="51.75" customHeight="1" x14ac:dyDescent="0.2">
      <c r="A18" s="25">
        <v>11</v>
      </c>
      <c r="B18" s="68" t="s">
        <v>39</v>
      </c>
      <c r="C18" s="39" t="s">
        <v>47</v>
      </c>
      <c r="D18" s="40">
        <v>15</v>
      </c>
      <c r="E18" s="41">
        <f t="shared" si="10"/>
        <v>345.41866666666664</v>
      </c>
      <c r="F18" s="42">
        <v>5181.28</v>
      </c>
      <c r="G18" s="41">
        <v>0</v>
      </c>
      <c r="H18" s="41">
        <f t="shared" si="0"/>
        <v>0</v>
      </c>
      <c r="I18" s="41">
        <v>0</v>
      </c>
      <c r="J18" s="41">
        <v>0</v>
      </c>
      <c r="K18" s="41"/>
      <c r="L18" s="42">
        <f t="shared" si="11"/>
        <v>5181.28</v>
      </c>
      <c r="M18" s="42"/>
      <c r="N18" s="42">
        <f>IF(E18=47.16,0,IF(E18&gt;47.16,J18*0.5,0))</f>
        <v>0</v>
      </c>
      <c r="O18" s="42">
        <f t="shared" si="40"/>
        <v>5181.28</v>
      </c>
      <c r="P18" s="42" t="e">
        <f t="shared" si="49"/>
        <v>#REF!</v>
      </c>
      <c r="Q18" s="42" t="e">
        <f t="shared" si="50"/>
        <v>#REF!</v>
      </c>
      <c r="R18" s="42" t="e">
        <f t="shared" si="51"/>
        <v>#REF!</v>
      </c>
      <c r="S18" s="42" t="e">
        <f t="shared" si="52"/>
        <v>#REF!</v>
      </c>
      <c r="T18" s="42" t="e">
        <f t="shared" si="53"/>
        <v>#REF!</v>
      </c>
      <c r="U18" s="42" t="e">
        <f t="shared" si="54"/>
        <v>#REF!</v>
      </c>
      <c r="V18" s="42" t="e">
        <f t="shared" si="55"/>
        <v>#REF!</v>
      </c>
      <c r="W18" s="42" t="e">
        <f t="shared" si="56"/>
        <v>#REF!</v>
      </c>
      <c r="X18" s="42"/>
      <c r="Y18" s="42">
        <v>410.96</v>
      </c>
      <c r="Z18" s="42">
        <f t="shared" si="57"/>
        <v>410.96</v>
      </c>
      <c r="AA18" s="43"/>
      <c r="AB18" s="42"/>
      <c r="AC18" s="44"/>
      <c r="AD18" s="61">
        <f t="shared" si="37"/>
        <v>4770.32</v>
      </c>
      <c r="AE18" s="110"/>
      <c r="AF18" s="111"/>
      <c r="AG18" s="111"/>
      <c r="AH18" s="112"/>
    </row>
    <row r="19" spans="1:34" s="23" customFormat="1" ht="51.75" customHeight="1" x14ac:dyDescent="0.2">
      <c r="A19" s="25">
        <v>12</v>
      </c>
      <c r="B19" s="68" t="s">
        <v>100</v>
      </c>
      <c r="C19" s="39" t="s">
        <v>47</v>
      </c>
      <c r="D19" s="40">
        <v>15</v>
      </c>
      <c r="E19" s="41">
        <f t="shared" si="10"/>
        <v>345.41866666666664</v>
      </c>
      <c r="F19" s="42">
        <v>5181.28</v>
      </c>
      <c r="G19" s="41">
        <v>0</v>
      </c>
      <c r="H19" s="41">
        <f t="shared" ref="H19:H20" si="58">G19</f>
        <v>0</v>
      </c>
      <c r="I19" s="41">
        <v>0</v>
      </c>
      <c r="J19" s="41">
        <v>0</v>
      </c>
      <c r="K19" s="41"/>
      <c r="L19" s="42">
        <f t="shared" si="11"/>
        <v>5181.28</v>
      </c>
      <c r="M19" s="42"/>
      <c r="N19" s="42">
        <f t="shared" ref="N19:N20" si="59">IF(E19=47.16,0,IF(E19&gt;47.16,J19*0.5,0))</f>
        <v>0</v>
      </c>
      <c r="O19" s="42">
        <f t="shared" si="40"/>
        <v>5181.28</v>
      </c>
      <c r="P19" s="42" t="e">
        <f t="shared" ref="P19:P20" si="60">VLOOKUP(O19,Tarifa1,1)</f>
        <v>#REF!</v>
      </c>
      <c r="Q19" s="42" t="e">
        <f t="shared" ref="Q19:Q20" si="61">O19-P19</f>
        <v>#REF!</v>
      </c>
      <c r="R19" s="42" t="e">
        <f t="shared" ref="R19:R20" si="62">VLOOKUP(O19,Tarifa1,3)</f>
        <v>#REF!</v>
      </c>
      <c r="S19" s="42" t="e">
        <f t="shared" ref="S19:S20" si="63">Q19*R19</f>
        <v>#REF!</v>
      </c>
      <c r="T19" s="42" t="e">
        <f t="shared" ref="T19:T20" si="64">VLOOKUP(O19,Tarifa1,2)</f>
        <v>#REF!</v>
      </c>
      <c r="U19" s="42" t="e">
        <f t="shared" ref="U19:U20" si="65">S19+T19</f>
        <v>#REF!</v>
      </c>
      <c r="V19" s="42" t="e">
        <f t="shared" ref="V19:V20" si="66">VLOOKUP(O19,Credito1,2)</f>
        <v>#REF!</v>
      </c>
      <c r="W19" s="42" t="e">
        <f t="shared" ref="W19:W20" si="67">U19-V19</f>
        <v>#REF!</v>
      </c>
      <c r="X19" s="42"/>
      <c r="Y19" s="42">
        <v>410.96</v>
      </c>
      <c r="Z19" s="42">
        <f t="shared" si="57"/>
        <v>410.96</v>
      </c>
      <c r="AA19" s="43"/>
      <c r="AB19" s="42"/>
      <c r="AC19" s="44"/>
      <c r="AD19" s="61">
        <f t="shared" si="37"/>
        <v>4770.32</v>
      </c>
      <c r="AE19" s="110"/>
      <c r="AF19" s="111"/>
      <c r="AG19" s="111"/>
      <c r="AH19" s="112"/>
    </row>
    <row r="20" spans="1:34" s="23" customFormat="1" ht="51.75" customHeight="1" x14ac:dyDescent="0.2">
      <c r="A20" s="25">
        <v>13</v>
      </c>
      <c r="B20" s="68" t="s">
        <v>40</v>
      </c>
      <c r="C20" s="39" t="s">
        <v>47</v>
      </c>
      <c r="D20" s="40">
        <v>15</v>
      </c>
      <c r="E20" s="41">
        <f t="shared" si="10"/>
        <v>345.41866666666664</v>
      </c>
      <c r="F20" s="42">
        <v>5181.28</v>
      </c>
      <c r="G20" s="41">
        <v>0</v>
      </c>
      <c r="H20" s="41">
        <f t="shared" si="58"/>
        <v>0</v>
      </c>
      <c r="I20" s="41">
        <v>0</v>
      </c>
      <c r="J20" s="41">
        <v>0</v>
      </c>
      <c r="K20" s="41"/>
      <c r="L20" s="42">
        <f t="shared" si="11"/>
        <v>5181.28</v>
      </c>
      <c r="M20" s="42"/>
      <c r="N20" s="42">
        <f t="shared" si="59"/>
        <v>0</v>
      </c>
      <c r="O20" s="42">
        <f t="shared" si="40"/>
        <v>5181.28</v>
      </c>
      <c r="P20" s="42" t="e">
        <f t="shared" si="60"/>
        <v>#REF!</v>
      </c>
      <c r="Q20" s="42" t="e">
        <f t="shared" si="61"/>
        <v>#REF!</v>
      </c>
      <c r="R20" s="42" t="e">
        <f t="shared" si="62"/>
        <v>#REF!</v>
      </c>
      <c r="S20" s="42" t="e">
        <f t="shared" si="63"/>
        <v>#REF!</v>
      </c>
      <c r="T20" s="42" t="e">
        <f t="shared" si="64"/>
        <v>#REF!</v>
      </c>
      <c r="U20" s="42" t="e">
        <f t="shared" si="65"/>
        <v>#REF!</v>
      </c>
      <c r="V20" s="42" t="e">
        <f t="shared" si="66"/>
        <v>#REF!</v>
      </c>
      <c r="W20" s="42" t="e">
        <f t="shared" si="67"/>
        <v>#REF!</v>
      </c>
      <c r="X20" s="42"/>
      <c r="Y20" s="42">
        <v>410.96</v>
      </c>
      <c r="Z20" s="42">
        <f t="shared" si="57"/>
        <v>410.96</v>
      </c>
      <c r="AA20" s="43"/>
      <c r="AB20" s="42"/>
      <c r="AC20" s="44"/>
      <c r="AD20" s="61">
        <f t="shared" si="37"/>
        <v>4770.32</v>
      </c>
      <c r="AE20" s="110"/>
      <c r="AF20" s="111"/>
      <c r="AG20" s="111"/>
      <c r="AH20" s="112"/>
    </row>
    <row r="21" spans="1:34" s="23" customFormat="1" ht="51.75" customHeight="1" x14ac:dyDescent="0.2">
      <c r="A21" s="25">
        <v>14</v>
      </c>
      <c r="B21" s="68" t="s">
        <v>41</v>
      </c>
      <c r="C21" s="39" t="s">
        <v>47</v>
      </c>
      <c r="D21" s="40">
        <v>15</v>
      </c>
      <c r="E21" s="41">
        <f t="shared" si="10"/>
        <v>345.41866666666664</v>
      </c>
      <c r="F21" s="42">
        <v>5181.28</v>
      </c>
      <c r="G21" s="41">
        <v>0</v>
      </c>
      <c r="H21" s="41">
        <f t="shared" ref="H21:H27" si="68">G21</f>
        <v>0</v>
      </c>
      <c r="I21" s="41">
        <v>0</v>
      </c>
      <c r="J21" s="41">
        <v>0</v>
      </c>
      <c r="K21" s="41"/>
      <c r="L21" s="42">
        <f t="shared" si="11"/>
        <v>5181.28</v>
      </c>
      <c r="M21" s="42"/>
      <c r="N21" s="42">
        <f t="shared" ref="N21:N27" si="69">IF(E21=47.16,0,IF(E21&gt;47.16,J21*0.5,0))</f>
        <v>0</v>
      </c>
      <c r="O21" s="42">
        <f t="shared" si="40"/>
        <v>5181.28</v>
      </c>
      <c r="P21" s="42" t="e">
        <f t="shared" ref="P21:P27" si="70">VLOOKUP(O21,Tarifa1,1)</f>
        <v>#REF!</v>
      </c>
      <c r="Q21" s="42" t="e">
        <f t="shared" ref="Q21:Q27" si="71">O21-P21</f>
        <v>#REF!</v>
      </c>
      <c r="R21" s="42" t="e">
        <f t="shared" ref="R21:R27" si="72">VLOOKUP(O21,Tarifa1,3)</f>
        <v>#REF!</v>
      </c>
      <c r="S21" s="42" t="e">
        <f t="shared" ref="S21:S27" si="73">Q21*R21</f>
        <v>#REF!</v>
      </c>
      <c r="T21" s="42" t="e">
        <f t="shared" ref="T21:T27" si="74">VLOOKUP(O21,Tarifa1,2)</f>
        <v>#REF!</v>
      </c>
      <c r="U21" s="42" t="e">
        <f t="shared" ref="U21:U27" si="75">S21+T21</f>
        <v>#REF!</v>
      </c>
      <c r="V21" s="42" t="e">
        <f t="shared" ref="V21:V27" si="76">VLOOKUP(O21,Credito1,2)</f>
        <v>#REF!</v>
      </c>
      <c r="W21" s="42" t="e">
        <f t="shared" ref="W21:W27" si="77">U21-V21</f>
        <v>#REF!</v>
      </c>
      <c r="X21" s="42"/>
      <c r="Y21" s="42">
        <v>410.96</v>
      </c>
      <c r="Z21" s="42">
        <f t="shared" si="57"/>
        <v>410.96</v>
      </c>
      <c r="AA21" s="43"/>
      <c r="AB21" s="42"/>
      <c r="AC21" s="44"/>
      <c r="AD21" s="61">
        <f t="shared" si="37"/>
        <v>4770.32</v>
      </c>
      <c r="AE21" s="110"/>
      <c r="AF21" s="111"/>
      <c r="AG21" s="111"/>
      <c r="AH21" s="112"/>
    </row>
    <row r="22" spans="1:34" s="23" customFormat="1" ht="51.75" customHeight="1" x14ac:dyDescent="0.2">
      <c r="A22" s="25">
        <v>15</v>
      </c>
      <c r="B22" s="68" t="s">
        <v>42</v>
      </c>
      <c r="C22" s="39" t="s">
        <v>47</v>
      </c>
      <c r="D22" s="40">
        <v>15</v>
      </c>
      <c r="E22" s="41">
        <f t="shared" si="10"/>
        <v>345.41866666666664</v>
      </c>
      <c r="F22" s="42">
        <v>5181.28</v>
      </c>
      <c r="G22" s="41">
        <v>0</v>
      </c>
      <c r="H22" s="41">
        <f t="shared" si="68"/>
        <v>0</v>
      </c>
      <c r="I22" s="41">
        <v>0</v>
      </c>
      <c r="J22" s="41">
        <v>0</v>
      </c>
      <c r="K22" s="41"/>
      <c r="L22" s="42">
        <f t="shared" si="11"/>
        <v>5181.28</v>
      </c>
      <c r="M22" s="42"/>
      <c r="N22" s="42">
        <f t="shared" si="69"/>
        <v>0</v>
      </c>
      <c r="O22" s="42">
        <f t="shared" si="40"/>
        <v>5181.28</v>
      </c>
      <c r="P22" s="42" t="e">
        <f t="shared" si="70"/>
        <v>#REF!</v>
      </c>
      <c r="Q22" s="42" t="e">
        <f t="shared" si="71"/>
        <v>#REF!</v>
      </c>
      <c r="R22" s="42" t="e">
        <f t="shared" si="72"/>
        <v>#REF!</v>
      </c>
      <c r="S22" s="42" t="e">
        <f t="shared" si="73"/>
        <v>#REF!</v>
      </c>
      <c r="T22" s="42" t="e">
        <f t="shared" si="74"/>
        <v>#REF!</v>
      </c>
      <c r="U22" s="42" t="e">
        <f t="shared" si="75"/>
        <v>#REF!</v>
      </c>
      <c r="V22" s="42" t="e">
        <f t="shared" si="76"/>
        <v>#REF!</v>
      </c>
      <c r="W22" s="42" t="e">
        <f t="shared" si="77"/>
        <v>#REF!</v>
      </c>
      <c r="X22" s="42"/>
      <c r="Y22" s="42">
        <v>410.96</v>
      </c>
      <c r="Z22" s="42">
        <f t="shared" si="57"/>
        <v>410.96</v>
      </c>
      <c r="AA22" s="43"/>
      <c r="AB22" s="42"/>
      <c r="AC22" s="44"/>
      <c r="AD22" s="61">
        <f t="shared" si="37"/>
        <v>4770.32</v>
      </c>
      <c r="AE22" s="110"/>
      <c r="AF22" s="111"/>
      <c r="AG22" s="111"/>
      <c r="AH22" s="112"/>
    </row>
    <row r="23" spans="1:34" s="23" customFormat="1" ht="51.75" customHeight="1" x14ac:dyDescent="0.2">
      <c r="A23" s="25">
        <v>16</v>
      </c>
      <c r="B23" s="68" t="s">
        <v>93</v>
      </c>
      <c r="C23" s="39" t="s">
        <v>47</v>
      </c>
      <c r="D23" s="40">
        <v>15</v>
      </c>
      <c r="E23" s="41">
        <f t="shared" si="10"/>
        <v>345.41866666666664</v>
      </c>
      <c r="F23" s="42">
        <v>5181.28</v>
      </c>
      <c r="G23" s="41">
        <v>0</v>
      </c>
      <c r="H23" s="41">
        <f t="shared" si="68"/>
        <v>0</v>
      </c>
      <c r="I23" s="41">
        <v>0</v>
      </c>
      <c r="J23" s="41">
        <v>0</v>
      </c>
      <c r="K23" s="41"/>
      <c r="L23" s="42">
        <f t="shared" si="11"/>
        <v>5181.28</v>
      </c>
      <c r="M23" s="42"/>
      <c r="N23" s="42">
        <f t="shared" si="69"/>
        <v>0</v>
      </c>
      <c r="O23" s="42">
        <f t="shared" si="40"/>
        <v>5181.28</v>
      </c>
      <c r="P23" s="42" t="e">
        <f t="shared" si="70"/>
        <v>#REF!</v>
      </c>
      <c r="Q23" s="42" t="e">
        <f t="shared" si="71"/>
        <v>#REF!</v>
      </c>
      <c r="R23" s="42" t="e">
        <f t="shared" si="72"/>
        <v>#REF!</v>
      </c>
      <c r="S23" s="42" t="e">
        <f t="shared" si="73"/>
        <v>#REF!</v>
      </c>
      <c r="T23" s="42" t="e">
        <f t="shared" si="74"/>
        <v>#REF!</v>
      </c>
      <c r="U23" s="42" t="e">
        <f t="shared" si="75"/>
        <v>#REF!</v>
      </c>
      <c r="V23" s="42" t="e">
        <f t="shared" si="76"/>
        <v>#REF!</v>
      </c>
      <c r="W23" s="42" t="e">
        <f t="shared" si="77"/>
        <v>#REF!</v>
      </c>
      <c r="X23" s="42"/>
      <c r="Y23" s="42">
        <v>410.96</v>
      </c>
      <c r="Z23" s="42">
        <f t="shared" si="57"/>
        <v>410.96</v>
      </c>
      <c r="AA23" s="43"/>
      <c r="AB23" s="42"/>
      <c r="AC23" s="44"/>
      <c r="AD23" s="61">
        <f t="shared" si="37"/>
        <v>4770.32</v>
      </c>
      <c r="AE23" s="110"/>
      <c r="AF23" s="111"/>
      <c r="AG23" s="111"/>
      <c r="AH23" s="112"/>
    </row>
    <row r="24" spans="1:34" s="23" customFormat="1" ht="51.75" customHeight="1" x14ac:dyDescent="0.2">
      <c r="A24" s="25">
        <v>17</v>
      </c>
      <c r="B24" s="68" t="s">
        <v>43</v>
      </c>
      <c r="C24" s="39" t="s">
        <v>47</v>
      </c>
      <c r="D24" s="40">
        <v>15</v>
      </c>
      <c r="E24" s="41">
        <f t="shared" si="10"/>
        <v>345.41866666666664</v>
      </c>
      <c r="F24" s="42">
        <v>5181.28</v>
      </c>
      <c r="G24" s="41">
        <v>0</v>
      </c>
      <c r="H24" s="41">
        <f t="shared" si="68"/>
        <v>0</v>
      </c>
      <c r="I24" s="41">
        <v>0</v>
      </c>
      <c r="J24" s="41">
        <v>0</v>
      </c>
      <c r="K24" s="41"/>
      <c r="L24" s="42">
        <f t="shared" si="11"/>
        <v>5181.28</v>
      </c>
      <c r="M24" s="42"/>
      <c r="N24" s="42">
        <f t="shared" si="69"/>
        <v>0</v>
      </c>
      <c r="O24" s="42">
        <f t="shared" si="40"/>
        <v>5181.28</v>
      </c>
      <c r="P24" s="42" t="e">
        <f t="shared" si="70"/>
        <v>#REF!</v>
      </c>
      <c r="Q24" s="42" t="e">
        <f t="shared" si="71"/>
        <v>#REF!</v>
      </c>
      <c r="R24" s="42" t="e">
        <f t="shared" si="72"/>
        <v>#REF!</v>
      </c>
      <c r="S24" s="42" t="e">
        <f t="shared" si="73"/>
        <v>#REF!</v>
      </c>
      <c r="T24" s="42" t="e">
        <f t="shared" si="74"/>
        <v>#REF!</v>
      </c>
      <c r="U24" s="42" t="e">
        <f t="shared" si="75"/>
        <v>#REF!</v>
      </c>
      <c r="V24" s="42" t="e">
        <f t="shared" si="76"/>
        <v>#REF!</v>
      </c>
      <c r="W24" s="42" t="e">
        <f t="shared" si="77"/>
        <v>#REF!</v>
      </c>
      <c r="X24" s="42"/>
      <c r="Y24" s="42">
        <v>410.96</v>
      </c>
      <c r="Z24" s="42">
        <f t="shared" si="57"/>
        <v>410.96</v>
      </c>
      <c r="AA24" s="43"/>
      <c r="AB24" s="42"/>
      <c r="AC24" s="44"/>
      <c r="AD24" s="61">
        <f t="shared" si="37"/>
        <v>4770.32</v>
      </c>
      <c r="AE24" s="110"/>
      <c r="AF24" s="111"/>
      <c r="AG24" s="111"/>
      <c r="AH24" s="112"/>
    </row>
    <row r="25" spans="1:34" s="23" customFormat="1" ht="51.75" customHeight="1" x14ac:dyDescent="0.2">
      <c r="A25" s="25">
        <v>18</v>
      </c>
      <c r="B25" s="68" t="s">
        <v>78</v>
      </c>
      <c r="C25" s="39" t="s">
        <v>47</v>
      </c>
      <c r="D25" s="40">
        <v>15</v>
      </c>
      <c r="E25" s="41">
        <f t="shared" si="10"/>
        <v>345.41866666666664</v>
      </c>
      <c r="F25" s="42">
        <v>5181.28</v>
      </c>
      <c r="G25" s="41">
        <v>0</v>
      </c>
      <c r="H25" s="41">
        <f t="shared" si="68"/>
        <v>0</v>
      </c>
      <c r="I25" s="41">
        <v>0</v>
      </c>
      <c r="J25" s="41">
        <v>0</v>
      </c>
      <c r="K25" s="41"/>
      <c r="L25" s="42">
        <f t="shared" si="11"/>
        <v>5181.28</v>
      </c>
      <c r="M25" s="42"/>
      <c r="N25" s="42">
        <f t="shared" si="69"/>
        <v>0</v>
      </c>
      <c r="O25" s="42">
        <f t="shared" si="40"/>
        <v>5181.28</v>
      </c>
      <c r="P25" s="42" t="e">
        <f t="shared" si="70"/>
        <v>#REF!</v>
      </c>
      <c r="Q25" s="42" t="e">
        <f t="shared" si="71"/>
        <v>#REF!</v>
      </c>
      <c r="R25" s="42" t="e">
        <f t="shared" si="72"/>
        <v>#REF!</v>
      </c>
      <c r="S25" s="42" t="e">
        <f t="shared" si="73"/>
        <v>#REF!</v>
      </c>
      <c r="T25" s="42" t="e">
        <f t="shared" si="74"/>
        <v>#REF!</v>
      </c>
      <c r="U25" s="42" t="e">
        <f t="shared" si="75"/>
        <v>#REF!</v>
      </c>
      <c r="V25" s="42" t="e">
        <f t="shared" si="76"/>
        <v>#REF!</v>
      </c>
      <c r="W25" s="42" t="e">
        <f t="shared" si="77"/>
        <v>#REF!</v>
      </c>
      <c r="X25" s="42"/>
      <c r="Y25" s="42">
        <v>410.96</v>
      </c>
      <c r="Z25" s="42">
        <f t="shared" si="57"/>
        <v>410.96</v>
      </c>
      <c r="AA25" s="43"/>
      <c r="AB25" s="42"/>
      <c r="AC25" s="44"/>
      <c r="AD25" s="61">
        <f t="shared" si="37"/>
        <v>4770.32</v>
      </c>
      <c r="AE25" s="107"/>
      <c r="AF25" s="108"/>
      <c r="AG25" s="108"/>
      <c r="AH25" s="109"/>
    </row>
    <row r="26" spans="1:34" s="23" customFormat="1" ht="51.75" customHeight="1" x14ac:dyDescent="0.2">
      <c r="A26" s="25">
        <v>19</v>
      </c>
      <c r="B26" s="68" t="s">
        <v>52</v>
      </c>
      <c r="C26" s="39" t="s">
        <v>47</v>
      </c>
      <c r="D26" s="40">
        <v>15</v>
      </c>
      <c r="E26" s="41">
        <f t="shared" si="10"/>
        <v>345.41866666666664</v>
      </c>
      <c r="F26" s="42">
        <v>5181.28</v>
      </c>
      <c r="G26" s="41">
        <v>0</v>
      </c>
      <c r="H26" s="41">
        <f t="shared" si="68"/>
        <v>0</v>
      </c>
      <c r="I26" s="41">
        <v>0</v>
      </c>
      <c r="J26" s="41">
        <v>0</v>
      </c>
      <c r="K26" s="41"/>
      <c r="L26" s="42">
        <f t="shared" si="11"/>
        <v>5181.28</v>
      </c>
      <c r="M26" s="42"/>
      <c r="N26" s="42">
        <f t="shared" si="69"/>
        <v>0</v>
      </c>
      <c r="O26" s="42">
        <f t="shared" si="40"/>
        <v>5181.28</v>
      </c>
      <c r="P26" s="42" t="e">
        <f t="shared" si="70"/>
        <v>#REF!</v>
      </c>
      <c r="Q26" s="42" t="e">
        <f t="shared" si="71"/>
        <v>#REF!</v>
      </c>
      <c r="R26" s="42" t="e">
        <f t="shared" si="72"/>
        <v>#REF!</v>
      </c>
      <c r="S26" s="42" t="e">
        <f t="shared" si="73"/>
        <v>#REF!</v>
      </c>
      <c r="T26" s="42" t="e">
        <f t="shared" si="74"/>
        <v>#REF!</v>
      </c>
      <c r="U26" s="42" t="e">
        <f t="shared" si="75"/>
        <v>#REF!</v>
      </c>
      <c r="V26" s="42" t="e">
        <f t="shared" si="76"/>
        <v>#REF!</v>
      </c>
      <c r="W26" s="42" t="e">
        <f t="shared" si="77"/>
        <v>#REF!</v>
      </c>
      <c r="X26" s="42"/>
      <c r="Y26" s="42">
        <v>410.96</v>
      </c>
      <c r="Z26" s="42">
        <f t="shared" si="57"/>
        <v>410.96</v>
      </c>
      <c r="AA26" s="43"/>
      <c r="AB26" s="42"/>
      <c r="AC26" s="44"/>
      <c r="AD26" s="61">
        <f t="shared" si="37"/>
        <v>4770.32</v>
      </c>
      <c r="AE26" s="107"/>
      <c r="AF26" s="108"/>
      <c r="AG26" s="108"/>
      <c r="AH26" s="109"/>
    </row>
    <row r="27" spans="1:34" s="23" customFormat="1" ht="51.75" customHeight="1" x14ac:dyDescent="0.2">
      <c r="A27" s="25">
        <v>20</v>
      </c>
      <c r="B27" s="68" t="s">
        <v>96</v>
      </c>
      <c r="C27" s="39" t="s">
        <v>47</v>
      </c>
      <c r="D27" s="40">
        <v>15</v>
      </c>
      <c r="E27" s="41">
        <f t="shared" si="10"/>
        <v>345.41866666666664</v>
      </c>
      <c r="F27" s="42">
        <v>5181.28</v>
      </c>
      <c r="G27" s="41">
        <v>0</v>
      </c>
      <c r="H27" s="41">
        <f t="shared" si="68"/>
        <v>0</v>
      </c>
      <c r="I27" s="41">
        <v>0</v>
      </c>
      <c r="J27" s="41">
        <v>0</v>
      </c>
      <c r="K27" s="41"/>
      <c r="L27" s="42">
        <f t="shared" si="11"/>
        <v>5181.28</v>
      </c>
      <c r="M27" s="42"/>
      <c r="N27" s="42">
        <f t="shared" si="69"/>
        <v>0</v>
      </c>
      <c r="O27" s="42">
        <f t="shared" si="40"/>
        <v>5181.28</v>
      </c>
      <c r="P27" s="42" t="e">
        <f t="shared" si="70"/>
        <v>#REF!</v>
      </c>
      <c r="Q27" s="42" t="e">
        <f t="shared" si="71"/>
        <v>#REF!</v>
      </c>
      <c r="R27" s="42" t="e">
        <f t="shared" si="72"/>
        <v>#REF!</v>
      </c>
      <c r="S27" s="42" t="e">
        <f t="shared" si="73"/>
        <v>#REF!</v>
      </c>
      <c r="T27" s="42" t="e">
        <f t="shared" si="74"/>
        <v>#REF!</v>
      </c>
      <c r="U27" s="42" t="e">
        <f t="shared" si="75"/>
        <v>#REF!</v>
      </c>
      <c r="V27" s="42" t="e">
        <f t="shared" si="76"/>
        <v>#REF!</v>
      </c>
      <c r="W27" s="42" t="e">
        <f t="shared" si="77"/>
        <v>#REF!</v>
      </c>
      <c r="X27" s="42"/>
      <c r="Y27" s="42">
        <v>410.96</v>
      </c>
      <c r="Z27" s="42">
        <f t="shared" si="57"/>
        <v>410.96</v>
      </c>
      <c r="AA27" s="43"/>
      <c r="AB27" s="42"/>
      <c r="AC27" s="44"/>
      <c r="AD27" s="61">
        <f t="shared" si="37"/>
        <v>4770.32</v>
      </c>
      <c r="AE27" s="107"/>
      <c r="AF27" s="108"/>
      <c r="AG27" s="108"/>
      <c r="AH27" s="109"/>
    </row>
    <row r="28" spans="1:34" s="23" customFormat="1" ht="51.75" customHeight="1" x14ac:dyDescent="0.2">
      <c r="A28" s="25">
        <v>21</v>
      </c>
      <c r="B28" s="68" t="s">
        <v>101</v>
      </c>
      <c r="C28" s="39" t="s">
        <v>47</v>
      </c>
      <c r="D28" s="40">
        <v>15</v>
      </c>
      <c r="E28" s="41">
        <f t="shared" si="10"/>
        <v>345.41866666666664</v>
      </c>
      <c r="F28" s="42">
        <v>5181.28</v>
      </c>
      <c r="G28" s="41">
        <v>0</v>
      </c>
      <c r="H28" s="41">
        <f t="shared" ref="H28" si="78">G28</f>
        <v>0</v>
      </c>
      <c r="I28" s="41">
        <v>0</v>
      </c>
      <c r="J28" s="41">
        <v>0</v>
      </c>
      <c r="K28" s="41"/>
      <c r="L28" s="42">
        <f t="shared" si="11"/>
        <v>5181.28</v>
      </c>
      <c r="M28" s="42"/>
      <c r="N28" s="42">
        <f t="shared" ref="N28" si="79">IF(E28=47.16,0,IF(E28&gt;47.16,J28*0.5,0))</f>
        <v>0</v>
      </c>
      <c r="O28" s="42">
        <f t="shared" si="40"/>
        <v>5181.28</v>
      </c>
      <c r="P28" s="42" t="e">
        <f t="shared" ref="P28" si="80">VLOOKUP(O28,Tarifa1,1)</f>
        <v>#REF!</v>
      </c>
      <c r="Q28" s="42" t="e">
        <f t="shared" ref="Q28" si="81">O28-P28</f>
        <v>#REF!</v>
      </c>
      <c r="R28" s="42" t="e">
        <f t="shared" ref="R28" si="82">VLOOKUP(O28,Tarifa1,3)</f>
        <v>#REF!</v>
      </c>
      <c r="S28" s="42" t="e">
        <f t="shared" ref="S28" si="83">Q28*R28</f>
        <v>#REF!</v>
      </c>
      <c r="T28" s="42" t="e">
        <f t="shared" ref="T28" si="84">VLOOKUP(O28,Tarifa1,2)</f>
        <v>#REF!</v>
      </c>
      <c r="U28" s="42" t="e">
        <f t="shared" ref="U28" si="85">S28+T28</f>
        <v>#REF!</v>
      </c>
      <c r="V28" s="42" t="e">
        <f t="shared" ref="V28" si="86">VLOOKUP(O28,Credito1,2)</f>
        <v>#REF!</v>
      </c>
      <c r="W28" s="42" t="e">
        <f t="shared" ref="W28" si="87">U28-V28</f>
        <v>#REF!</v>
      </c>
      <c r="X28" s="42"/>
      <c r="Y28" s="42">
        <v>410.96</v>
      </c>
      <c r="Z28" s="42">
        <f t="shared" si="57"/>
        <v>410.96</v>
      </c>
      <c r="AA28" s="43"/>
      <c r="AB28" s="42"/>
      <c r="AC28" s="44"/>
      <c r="AD28" s="61">
        <f t="shared" si="37"/>
        <v>4770.32</v>
      </c>
      <c r="AE28" s="107"/>
      <c r="AF28" s="108"/>
      <c r="AG28" s="108"/>
      <c r="AH28" s="109"/>
    </row>
    <row r="29" spans="1:34" s="23" customFormat="1" ht="51.75" customHeight="1" x14ac:dyDescent="0.2">
      <c r="A29" s="25">
        <v>22</v>
      </c>
      <c r="B29" s="68" t="s">
        <v>77</v>
      </c>
      <c r="C29" s="39" t="s">
        <v>47</v>
      </c>
      <c r="D29" s="40">
        <v>15</v>
      </c>
      <c r="E29" s="41">
        <f t="shared" si="10"/>
        <v>345.41866666666664</v>
      </c>
      <c r="F29" s="42">
        <v>5181.28</v>
      </c>
      <c r="G29" s="41">
        <v>0</v>
      </c>
      <c r="H29" s="41">
        <f t="shared" ref="H29" si="88">G29</f>
        <v>0</v>
      </c>
      <c r="I29" s="41">
        <v>0</v>
      </c>
      <c r="J29" s="41">
        <v>0</v>
      </c>
      <c r="K29" s="41"/>
      <c r="L29" s="42">
        <f t="shared" si="11"/>
        <v>5181.28</v>
      </c>
      <c r="M29" s="42"/>
      <c r="N29" s="42">
        <f>IF(E29=47.16,0,IF(E29&gt;47.16,J29*0.5,0))</f>
        <v>0</v>
      </c>
      <c r="O29" s="42">
        <f t="shared" si="40"/>
        <v>5181.28</v>
      </c>
      <c r="P29" s="42" t="e">
        <f t="shared" ref="P29" si="89">VLOOKUP(O29,Tarifa1,1)</f>
        <v>#REF!</v>
      </c>
      <c r="Q29" s="42" t="e">
        <f t="shared" ref="Q29" si="90">O29-P29</f>
        <v>#REF!</v>
      </c>
      <c r="R29" s="42" t="e">
        <f t="shared" ref="R29" si="91">VLOOKUP(O29,Tarifa1,3)</f>
        <v>#REF!</v>
      </c>
      <c r="S29" s="42" t="e">
        <f t="shared" ref="S29" si="92">Q29*R29</f>
        <v>#REF!</v>
      </c>
      <c r="T29" s="42" t="e">
        <f t="shared" ref="T29" si="93">VLOOKUP(O29,Tarifa1,2)</f>
        <v>#REF!</v>
      </c>
      <c r="U29" s="42" t="e">
        <f t="shared" ref="U29" si="94">S29+T29</f>
        <v>#REF!</v>
      </c>
      <c r="V29" s="42" t="e">
        <f t="shared" ref="V29" si="95">VLOOKUP(O29,Credito1,2)</f>
        <v>#REF!</v>
      </c>
      <c r="W29" s="42" t="e">
        <f t="shared" ref="W29" si="96">U29-V29</f>
        <v>#REF!</v>
      </c>
      <c r="X29" s="42"/>
      <c r="Y29" s="42">
        <v>410.96</v>
      </c>
      <c r="Z29" s="42">
        <f t="shared" si="57"/>
        <v>410.96</v>
      </c>
      <c r="AA29" s="43"/>
      <c r="AB29" s="42"/>
      <c r="AC29" s="44"/>
      <c r="AD29" s="61">
        <f t="shared" si="37"/>
        <v>4770.32</v>
      </c>
      <c r="AE29" s="107"/>
      <c r="AF29" s="108"/>
      <c r="AG29" s="108"/>
      <c r="AH29" s="109"/>
    </row>
    <row r="30" spans="1:34" s="23" customFormat="1" ht="51.75" customHeight="1" x14ac:dyDescent="0.2">
      <c r="A30" s="25">
        <v>23</v>
      </c>
      <c r="B30" s="67" t="s">
        <v>38</v>
      </c>
      <c r="C30" s="49" t="s">
        <v>47</v>
      </c>
      <c r="D30" s="50">
        <v>15</v>
      </c>
      <c r="E30" s="51">
        <v>345.41866666666664</v>
      </c>
      <c r="F30" s="52">
        <v>5181.28</v>
      </c>
      <c r="G30" s="51"/>
      <c r="H30" s="51"/>
      <c r="I30" s="51"/>
      <c r="J30" s="51"/>
      <c r="K30" s="51"/>
      <c r="L30" s="52">
        <v>5181.28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>
        <v>410.96</v>
      </c>
      <c r="Z30" s="52">
        <v>410.96</v>
      </c>
      <c r="AA30" s="52"/>
      <c r="AB30" s="52"/>
      <c r="AC30" s="53"/>
      <c r="AD30" s="62">
        <v>4770.32</v>
      </c>
      <c r="AE30" s="104"/>
      <c r="AF30" s="105"/>
      <c r="AG30" s="105"/>
      <c r="AH30" s="106"/>
    </row>
    <row r="31" spans="1:34" s="23" customFormat="1" ht="51.75" customHeight="1" x14ac:dyDescent="0.2">
      <c r="A31" s="25">
        <v>24</v>
      </c>
      <c r="B31" s="68" t="s">
        <v>67</v>
      </c>
      <c r="C31" s="39" t="s">
        <v>47</v>
      </c>
      <c r="D31" s="40">
        <v>15</v>
      </c>
      <c r="E31" s="41">
        <v>345.41866666666664</v>
      </c>
      <c r="F31" s="42">
        <v>5181.28</v>
      </c>
      <c r="G31" s="41">
        <v>0</v>
      </c>
      <c r="H31" s="41">
        <v>0</v>
      </c>
      <c r="I31" s="41">
        <v>0</v>
      </c>
      <c r="J31" s="41">
        <v>0</v>
      </c>
      <c r="K31" s="41"/>
      <c r="L31" s="42">
        <v>5181.28</v>
      </c>
      <c r="M31" s="42"/>
      <c r="N31" s="42">
        <v>0</v>
      </c>
      <c r="O31" s="42">
        <v>5181.28</v>
      </c>
      <c r="P31" s="42" t="e">
        <v>#REF!</v>
      </c>
      <c r="Q31" s="42" t="e">
        <v>#REF!</v>
      </c>
      <c r="R31" s="42" t="e">
        <v>#REF!</v>
      </c>
      <c r="S31" s="42" t="e">
        <v>#REF!</v>
      </c>
      <c r="T31" s="42" t="e">
        <v>#REF!</v>
      </c>
      <c r="U31" s="42" t="e">
        <v>#REF!</v>
      </c>
      <c r="V31" s="42" t="e">
        <v>#REF!</v>
      </c>
      <c r="W31" s="42" t="e">
        <v>#REF!</v>
      </c>
      <c r="X31" s="42"/>
      <c r="Y31" s="42">
        <v>410.96</v>
      </c>
      <c r="Z31" s="42">
        <v>410.96</v>
      </c>
      <c r="AA31" s="43"/>
      <c r="AB31" s="42"/>
      <c r="AC31" s="44"/>
      <c r="AD31" s="61">
        <v>4770.32</v>
      </c>
      <c r="AE31" s="107"/>
      <c r="AF31" s="108"/>
      <c r="AG31" s="108"/>
      <c r="AH31" s="109"/>
    </row>
    <row r="32" spans="1:34" s="23" customFormat="1" ht="51.75" customHeight="1" x14ac:dyDescent="0.2">
      <c r="A32" s="25">
        <v>25</v>
      </c>
      <c r="B32" s="68" t="s">
        <v>99</v>
      </c>
      <c r="C32" s="39" t="s">
        <v>47</v>
      </c>
      <c r="D32" s="40">
        <v>15</v>
      </c>
      <c r="E32" s="41">
        <v>345.41866666666664</v>
      </c>
      <c r="F32" s="42">
        <v>5181.28</v>
      </c>
      <c r="G32" s="41">
        <v>0</v>
      </c>
      <c r="H32" s="41">
        <v>0</v>
      </c>
      <c r="I32" s="41">
        <v>0</v>
      </c>
      <c r="J32" s="41">
        <v>0</v>
      </c>
      <c r="K32" s="41"/>
      <c r="L32" s="42">
        <v>5181.28</v>
      </c>
      <c r="M32" s="42"/>
      <c r="N32" s="42">
        <v>0</v>
      </c>
      <c r="O32" s="42">
        <v>5181.28</v>
      </c>
      <c r="P32" s="42" t="e">
        <v>#REF!</v>
      </c>
      <c r="Q32" s="42" t="e">
        <v>#REF!</v>
      </c>
      <c r="R32" s="42" t="e">
        <v>#REF!</v>
      </c>
      <c r="S32" s="42" t="e">
        <v>#REF!</v>
      </c>
      <c r="T32" s="42" t="e">
        <v>#REF!</v>
      </c>
      <c r="U32" s="42" t="e">
        <v>#REF!</v>
      </c>
      <c r="V32" s="42" t="e">
        <v>#REF!</v>
      </c>
      <c r="W32" s="42" t="e">
        <v>#REF!</v>
      </c>
      <c r="X32" s="42"/>
      <c r="Y32" s="42">
        <v>410.96</v>
      </c>
      <c r="Z32" s="42">
        <v>410.96</v>
      </c>
      <c r="AA32" s="43"/>
      <c r="AB32" s="42"/>
      <c r="AC32" s="44"/>
      <c r="AD32" s="61">
        <v>4770.32</v>
      </c>
      <c r="AE32" s="107"/>
      <c r="AF32" s="108"/>
      <c r="AG32" s="108"/>
      <c r="AH32" s="109"/>
    </row>
    <row r="33" spans="1:34" s="23" customFormat="1" ht="51.75" customHeight="1" x14ac:dyDescent="0.2">
      <c r="A33" s="25">
        <v>26</v>
      </c>
      <c r="B33" s="68" t="s">
        <v>90</v>
      </c>
      <c r="C33" s="39" t="s">
        <v>47</v>
      </c>
      <c r="D33" s="40">
        <v>7</v>
      </c>
      <c r="E33" s="41">
        <v>740.18285714285707</v>
      </c>
      <c r="F33" s="42">
        <v>5181.28</v>
      </c>
      <c r="G33" s="41"/>
      <c r="H33" s="41"/>
      <c r="I33" s="41"/>
      <c r="J33" s="41"/>
      <c r="K33" s="41"/>
      <c r="L33" s="42">
        <v>5181.28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>
        <v>410.96</v>
      </c>
      <c r="Z33" s="42">
        <v>410.96</v>
      </c>
      <c r="AA33" s="43"/>
      <c r="AB33" s="42"/>
      <c r="AC33" s="44"/>
      <c r="AD33" s="61">
        <v>4770.32</v>
      </c>
      <c r="AE33" s="107"/>
      <c r="AF33" s="108"/>
      <c r="AG33" s="108"/>
      <c r="AH33" s="109"/>
    </row>
    <row r="34" spans="1:34" s="23" customFormat="1" ht="51.75" customHeight="1" x14ac:dyDescent="0.2">
      <c r="A34" s="25">
        <v>27</v>
      </c>
      <c r="B34" s="67" t="s">
        <v>92</v>
      </c>
      <c r="C34" s="39" t="s">
        <v>76</v>
      </c>
      <c r="D34" s="50">
        <v>15</v>
      </c>
      <c r="E34" s="41">
        <v>345.41866666666664</v>
      </c>
      <c r="F34" s="42">
        <v>5181.28</v>
      </c>
      <c r="G34" s="51"/>
      <c r="H34" s="51"/>
      <c r="I34" s="51"/>
      <c r="J34" s="51"/>
      <c r="K34" s="51"/>
      <c r="L34" s="42">
        <v>5181.28</v>
      </c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42">
        <v>410.96</v>
      </c>
      <c r="Z34" s="42">
        <v>410.96</v>
      </c>
      <c r="AA34" s="52"/>
      <c r="AB34" s="52"/>
      <c r="AC34" s="53"/>
      <c r="AD34" s="61">
        <v>4770.32</v>
      </c>
      <c r="AE34" s="107"/>
      <c r="AF34" s="108"/>
      <c r="AG34" s="108"/>
      <c r="AH34" s="109"/>
    </row>
    <row r="35" spans="1:34" s="23" customFormat="1" ht="51.75" customHeight="1" x14ac:dyDescent="0.2">
      <c r="A35" s="25">
        <v>28</v>
      </c>
      <c r="B35" s="68" t="s">
        <v>91</v>
      </c>
      <c r="C35" s="39" t="s">
        <v>47</v>
      </c>
      <c r="D35" s="40">
        <v>15</v>
      </c>
      <c r="E35" s="41">
        <v>345.41866666666664</v>
      </c>
      <c r="F35" s="42">
        <v>5181.28</v>
      </c>
      <c r="G35" s="41"/>
      <c r="H35" s="41"/>
      <c r="I35" s="41"/>
      <c r="J35" s="41"/>
      <c r="K35" s="41"/>
      <c r="L35" s="42">
        <v>5181.28</v>
      </c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>
        <v>410.96</v>
      </c>
      <c r="Z35" s="42">
        <v>410.96</v>
      </c>
      <c r="AA35" s="43"/>
      <c r="AB35" s="42"/>
      <c r="AC35" s="44"/>
      <c r="AD35" s="61">
        <v>4770.32</v>
      </c>
      <c r="AE35" s="107"/>
      <c r="AF35" s="108"/>
      <c r="AG35" s="108"/>
      <c r="AH35" s="109"/>
    </row>
    <row r="36" spans="1:34" s="23" customFormat="1" ht="51.75" customHeight="1" x14ac:dyDescent="0.2">
      <c r="A36" s="25">
        <v>29</v>
      </c>
      <c r="B36" s="68" t="s">
        <v>102</v>
      </c>
      <c r="C36" s="39" t="s">
        <v>47</v>
      </c>
      <c r="D36" s="40">
        <v>15</v>
      </c>
      <c r="E36" s="41">
        <v>345.41866666666664</v>
      </c>
      <c r="F36" s="42">
        <v>5181.28</v>
      </c>
      <c r="G36" s="41"/>
      <c r="H36" s="41"/>
      <c r="I36" s="41"/>
      <c r="J36" s="41"/>
      <c r="K36" s="41"/>
      <c r="L36" s="42">
        <v>5181.28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>
        <v>410.96</v>
      </c>
      <c r="Z36" s="42">
        <v>410.96</v>
      </c>
      <c r="AA36" s="43"/>
      <c r="AB36" s="42"/>
      <c r="AC36" s="44"/>
      <c r="AD36" s="61">
        <v>4770.32</v>
      </c>
      <c r="AE36" s="107"/>
      <c r="AF36" s="108"/>
      <c r="AG36" s="108"/>
      <c r="AH36" s="109"/>
    </row>
    <row r="37" spans="1:34" s="23" customFormat="1" ht="51.75" customHeight="1" x14ac:dyDescent="0.2">
      <c r="A37" s="25">
        <v>30</v>
      </c>
      <c r="B37" s="68" t="s">
        <v>103</v>
      </c>
      <c r="C37" s="39" t="s">
        <v>47</v>
      </c>
      <c r="D37" s="40">
        <v>15</v>
      </c>
      <c r="E37" s="41">
        <v>345.41866666666664</v>
      </c>
      <c r="F37" s="42">
        <v>5181.28</v>
      </c>
      <c r="G37" s="41"/>
      <c r="H37" s="41"/>
      <c r="I37" s="41"/>
      <c r="J37" s="41"/>
      <c r="K37" s="41"/>
      <c r="L37" s="42">
        <v>5181.28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>
        <v>410.96</v>
      </c>
      <c r="Z37" s="42">
        <v>410.96</v>
      </c>
      <c r="AA37" s="43"/>
      <c r="AB37" s="42"/>
      <c r="AC37" s="44"/>
      <c r="AD37" s="61">
        <v>4770.32</v>
      </c>
      <c r="AE37" s="107"/>
      <c r="AF37" s="108"/>
      <c r="AG37" s="108"/>
      <c r="AH37" s="109"/>
    </row>
    <row r="38" spans="1:34" s="23" customFormat="1" ht="51.75" customHeight="1" x14ac:dyDescent="0.2">
      <c r="A38" s="25">
        <v>31</v>
      </c>
      <c r="B38" s="68" t="s">
        <v>104</v>
      </c>
      <c r="C38" s="39" t="s">
        <v>47</v>
      </c>
      <c r="D38" s="40">
        <v>15</v>
      </c>
      <c r="E38" s="41">
        <v>345.41866666666664</v>
      </c>
      <c r="F38" s="42">
        <v>5181.28</v>
      </c>
      <c r="G38" s="41"/>
      <c r="H38" s="41"/>
      <c r="I38" s="41"/>
      <c r="J38" s="41"/>
      <c r="K38" s="41"/>
      <c r="L38" s="42">
        <v>5181.28</v>
      </c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>
        <v>410.96</v>
      </c>
      <c r="Z38" s="42">
        <v>410.96</v>
      </c>
      <c r="AA38" s="43"/>
      <c r="AB38" s="42"/>
      <c r="AC38" s="44"/>
      <c r="AD38" s="61">
        <v>4770.32</v>
      </c>
      <c r="AE38" s="107"/>
      <c r="AF38" s="108"/>
      <c r="AG38" s="108"/>
      <c r="AH38" s="109"/>
    </row>
    <row r="39" spans="1:34" s="23" customFormat="1" ht="51.75" customHeight="1" x14ac:dyDescent="0.2">
      <c r="A39" s="25">
        <v>32</v>
      </c>
      <c r="B39" s="68" t="s">
        <v>105</v>
      </c>
      <c r="C39" s="39" t="s">
        <v>47</v>
      </c>
      <c r="D39" s="40">
        <v>15</v>
      </c>
      <c r="E39" s="41">
        <v>345.41866666666664</v>
      </c>
      <c r="F39" s="42">
        <v>5181.28</v>
      </c>
      <c r="G39" s="41"/>
      <c r="H39" s="41"/>
      <c r="I39" s="41"/>
      <c r="J39" s="41"/>
      <c r="K39" s="41"/>
      <c r="L39" s="42">
        <v>5181.28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>
        <v>410.96</v>
      </c>
      <c r="Z39" s="42">
        <v>410.96</v>
      </c>
      <c r="AA39" s="43"/>
      <c r="AB39" s="42"/>
      <c r="AC39" s="44"/>
      <c r="AD39" s="61">
        <v>4770.32</v>
      </c>
      <c r="AE39" s="46"/>
      <c r="AF39" s="47"/>
      <c r="AG39" s="47"/>
      <c r="AH39" s="48"/>
    </row>
    <row r="40" spans="1:34" s="23" customFormat="1" ht="51.75" customHeight="1" x14ac:dyDescent="0.2">
      <c r="A40" s="25">
        <v>33</v>
      </c>
      <c r="B40" s="68" t="s">
        <v>106</v>
      </c>
      <c r="C40" s="39" t="s">
        <v>47</v>
      </c>
      <c r="D40" s="40">
        <v>15</v>
      </c>
      <c r="E40" s="41">
        <v>345.41866666666664</v>
      </c>
      <c r="F40" s="42">
        <v>5181.28</v>
      </c>
      <c r="G40" s="41"/>
      <c r="H40" s="41"/>
      <c r="I40" s="41"/>
      <c r="J40" s="41"/>
      <c r="K40" s="41"/>
      <c r="L40" s="42">
        <v>5181.28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>
        <v>410.96</v>
      </c>
      <c r="Z40" s="42">
        <v>410.96</v>
      </c>
      <c r="AA40" s="43"/>
      <c r="AB40" s="42"/>
      <c r="AC40" s="44"/>
      <c r="AD40" s="61">
        <v>4770.32</v>
      </c>
      <c r="AE40" s="110"/>
      <c r="AF40" s="111"/>
      <c r="AG40" s="111"/>
      <c r="AH40" s="112"/>
    </row>
    <row r="41" spans="1:34" s="23" customFormat="1" ht="51.75" customHeight="1" x14ac:dyDescent="0.2">
      <c r="A41" s="70"/>
      <c r="B41" s="84" t="s">
        <v>81</v>
      </c>
      <c r="C41" s="85"/>
      <c r="D41" s="85"/>
      <c r="E41" s="71">
        <f>SUM(E8:E40)</f>
        <v>12929.792857142853</v>
      </c>
      <c r="F41" s="71">
        <f>SUM(F8:F40)</f>
        <v>188025.35999999996</v>
      </c>
      <c r="G41" s="72">
        <f>SUM(G8:G35)</f>
        <v>0</v>
      </c>
      <c r="H41" s="72">
        <f>SUM(H8:H35)</f>
        <v>0</v>
      </c>
      <c r="I41" s="72">
        <f>SUM(I8:I35)</f>
        <v>0</v>
      </c>
      <c r="J41" s="72">
        <f>SUM(J8:J35)</f>
        <v>0</v>
      </c>
      <c r="K41" s="72">
        <f>SUM(K8:K35)</f>
        <v>0</v>
      </c>
      <c r="L41" s="71">
        <f>SUM(L8:L40)</f>
        <v>188025.35999999996</v>
      </c>
      <c r="M41" s="71">
        <f t="shared" ref="M41:X41" si="97">SUM(M8:M35)</f>
        <v>0</v>
      </c>
      <c r="N41" s="71">
        <f t="shared" si="97"/>
        <v>0</v>
      </c>
      <c r="O41" s="71">
        <f t="shared" si="97"/>
        <v>119640.15999999999</v>
      </c>
      <c r="P41" s="71" t="e">
        <f t="shared" si="97"/>
        <v>#REF!</v>
      </c>
      <c r="Q41" s="71" t="e">
        <f t="shared" si="97"/>
        <v>#REF!</v>
      </c>
      <c r="R41" s="71" t="e">
        <f t="shared" si="97"/>
        <v>#REF!</v>
      </c>
      <c r="S41" s="71" t="e">
        <f t="shared" si="97"/>
        <v>#REF!</v>
      </c>
      <c r="T41" s="71" t="e">
        <f t="shared" si="97"/>
        <v>#REF!</v>
      </c>
      <c r="U41" s="71" t="e">
        <f t="shared" si="97"/>
        <v>#REF!</v>
      </c>
      <c r="V41" s="71" t="e">
        <f t="shared" si="97"/>
        <v>#REF!</v>
      </c>
      <c r="W41" s="71" t="e">
        <f t="shared" si="97"/>
        <v>#REF!</v>
      </c>
      <c r="X41" s="71">
        <f t="shared" si="97"/>
        <v>0</v>
      </c>
      <c r="Y41" s="71">
        <f>SUM(Y8:Y40)</f>
        <v>17253.209999999981</v>
      </c>
      <c r="Z41" s="71">
        <f>SUM(Z8:Z40)</f>
        <v>17253.209999999981</v>
      </c>
      <c r="AA41" s="71"/>
      <c r="AB41" s="71"/>
      <c r="AC41" s="73"/>
      <c r="AD41" s="74">
        <f>SUM(AD8:AD40)</f>
        <v>170772.15000000014</v>
      </c>
      <c r="AE41" s="113"/>
      <c r="AF41" s="113"/>
      <c r="AG41" s="113"/>
      <c r="AH41" s="113"/>
    </row>
    <row r="42" spans="1:34" s="23" customFormat="1" ht="51.75" customHeight="1" x14ac:dyDescent="0.2">
      <c r="A42" s="75"/>
      <c r="B42" s="76"/>
      <c r="C42" s="76"/>
      <c r="D42" s="76"/>
      <c r="E42" s="77"/>
      <c r="F42" s="77"/>
      <c r="G42" s="78"/>
      <c r="H42" s="78"/>
      <c r="I42" s="78"/>
      <c r="J42" s="78"/>
      <c r="K42" s="78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9"/>
      <c r="AD42" s="80"/>
      <c r="AE42" s="66"/>
      <c r="AF42" s="66"/>
      <c r="AG42" s="66"/>
      <c r="AH42" s="66"/>
    </row>
    <row r="43" spans="1:34" s="23" customFormat="1" ht="51.75" customHeight="1" x14ac:dyDescent="0.2">
      <c r="A43" s="75"/>
      <c r="B43" s="76"/>
      <c r="C43" s="76"/>
      <c r="D43" s="76"/>
      <c r="E43" s="77"/>
      <c r="F43" s="77"/>
      <c r="G43" s="78"/>
      <c r="H43" s="78"/>
      <c r="I43" s="78"/>
      <c r="J43" s="78"/>
      <c r="K43" s="78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9"/>
      <c r="AD43" s="80"/>
      <c r="AE43" s="66"/>
      <c r="AF43" s="66"/>
      <c r="AG43" s="66"/>
      <c r="AH43" s="66"/>
    </row>
    <row r="44" spans="1:34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8"/>
      <c r="AB44" s="29"/>
      <c r="AC44" s="27"/>
      <c r="AD44" s="63"/>
      <c r="AE44" s="27"/>
      <c r="AF44" s="27"/>
      <c r="AG44" s="27"/>
      <c r="AH44" s="27"/>
    </row>
    <row r="45" spans="1:34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31"/>
      <c r="AA45" s="32"/>
      <c r="AB45" s="33"/>
      <c r="AC45" s="27"/>
      <c r="AD45" s="64"/>
      <c r="AE45" s="27"/>
      <c r="AF45" s="27"/>
      <c r="AG45" s="27"/>
      <c r="AH45" s="27"/>
    </row>
    <row r="46" spans="1:34" x14ac:dyDescent="0.25">
      <c r="A46" s="26"/>
      <c r="B46" s="94" t="s">
        <v>49</v>
      </c>
      <c r="C46" s="94"/>
      <c r="D46" s="27"/>
      <c r="E46" s="27"/>
      <c r="F46" s="27"/>
      <c r="G46" s="27"/>
      <c r="H46" s="27"/>
      <c r="I46" s="27"/>
      <c r="J46" s="27"/>
      <c r="K46" s="27"/>
      <c r="L46" s="27" t="s">
        <v>71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 t="s">
        <v>50</v>
      </c>
      <c r="Y46" s="27"/>
      <c r="Z46" s="27"/>
      <c r="AA46" s="28"/>
      <c r="AB46" s="30"/>
      <c r="AC46" s="27"/>
      <c r="AD46" s="64"/>
      <c r="AE46" s="27"/>
      <c r="AF46" s="27"/>
      <c r="AG46" s="27"/>
      <c r="AH46" s="27"/>
    </row>
    <row r="47" spans="1:34" x14ac:dyDescent="0.25">
      <c r="A47" s="26"/>
      <c r="B47" s="93" t="s">
        <v>48</v>
      </c>
      <c r="C47" s="93"/>
      <c r="D47" s="27"/>
      <c r="E47" s="28"/>
      <c r="F47" s="28"/>
      <c r="G47" s="28"/>
      <c r="H47" s="28"/>
      <c r="I47" s="28"/>
      <c r="J47" s="28"/>
      <c r="K47" s="28"/>
      <c r="L47" s="28" t="s">
        <v>55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30"/>
      <c r="AC47" s="27"/>
      <c r="AD47" s="64"/>
      <c r="AE47" s="34"/>
      <c r="AF47" s="34"/>
      <c r="AG47" s="34"/>
      <c r="AH47" s="34"/>
    </row>
    <row r="48" spans="1:34" x14ac:dyDescent="0.25">
      <c r="A48" s="26"/>
      <c r="B48" s="93" t="s">
        <v>95</v>
      </c>
      <c r="C48" s="93"/>
      <c r="D48" s="27"/>
      <c r="E48" s="31"/>
      <c r="F48" s="31"/>
      <c r="G48" s="35"/>
      <c r="H48" s="35"/>
      <c r="I48" s="35"/>
      <c r="J48" s="35"/>
      <c r="K48" s="35"/>
      <c r="L48" s="36" t="s">
        <v>80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7"/>
      <c r="AB48" s="30"/>
      <c r="AC48" s="27"/>
      <c r="AD48" s="64"/>
      <c r="AE48" s="34"/>
      <c r="AF48" s="34"/>
      <c r="AG48" s="34"/>
      <c r="AH48" s="34"/>
    </row>
    <row r="49" spans="1:30" x14ac:dyDescent="0.25">
      <c r="A49" s="19"/>
      <c r="B49" s="24"/>
      <c r="C49" s="19"/>
      <c r="D49" s="19"/>
      <c r="E49" s="22"/>
      <c r="F49" s="22"/>
      <c r="G49" s="22"/>
      <c r="H49" s="22"/>
      <c r="I49" s="22"/>
      <c r="J49" s="22"/>
      <c r="K49" s="22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  <c r="Y49" s="24"/>
      <c r="Z49" s="24"/>
      <c r="AD49" s="64"/>
    </row>
    <row r="50" spans="1:30" x14ac:dyDescent="0.25">
      <c r="A50" s="19"/>
      <c r="B50" s="20"/>
      <c r="C50" s="19"/>
      <c r="D50" s="19"/>
      <c r="E50" s="22"/>
      <c r="F50" s="22"/>
      <c r="G50" s="22"/>
      <c r="H50" s="22"/>
      <c r="I50" s="22"/>
      <c r="J50" s="22"/>
      <c r="K50" s="22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0"/>
      <c r="Y50" s="20"/>
      <c r="Z50" s="20"/>
      <c r="AD50" s="64"/>
    </row>
    <row r="51" spans="1:30" x14ac:dyDescent="0.25">
      <c r="A51" s="19"/>
      <c r="B51" s="20"/>
      <c r="C51" s="19"/>
      <c r="D51" s="19"/>
      <c r="E51" s="22"/>
      <c r="F51" s="22"/>
      <c r="G51" s="22"/>
      <c r="H51" s="22"/>
      <c r="I51" s="22"/>
      <c r="J51" s="22"/>
      <c r="K51" s="22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  <c r="Y51" s="20"/>
      <c r="Z51" s="20"/>
      <c r="AD51" s="64"/>
    </row>
  </sheetData>
  <mergeCells count="55">
    <mergeCell ref="AE41:AH41"/>
    <mergeCell ref="AE32:AH32"/>
    <mergeCell ref="AE33:AH33"/>
    <mergeCell ref="AE34:AH34"/>
    <mergeCell ref="AE35:AH35"/>
    <mergeCell ref="AE36:AH36"/>
    <mergeCell ref="AE30:AH30"/>
    <mergeCell ref="AE31:AH31"/>
    <mergeCell ref="AE37:AH37"/>
    <mergeCell ref="AE38:AH38"/>
    <mergeCell ref="AE40:AH40"/>
    <mergeCell ref="AE25:AH25"/>
    <mergeCell ref="AE26:AH26"/>
    <mergeCell ref="AE27:AH27"/>
    <mergeCell ref="AE28:AH28"/>
    <mergeCell ref="AE29:AH29"/>
    <mergeCell ref="AE20:AH20"/>
    <mergeCell ref="AE21:AH21"/>
    <mergeCell ref="AE22:AH22"/>
    <mergeCell ref="AE23:AH23"/>
    <mergeCell ref="AE24:AH24"/>
    <mergeCell ref="AE15:AH15"/>
    <mergeCell ref="AE16:AH16"/>
    <mergeCell ref="AE17:AH17"/>
    <mergeCell ref="AE18:AH18"/>
    <mergeCell ref="AE19:AH19"/>
    <mergeCell ref="AE10:AH10"/>
    <mergeCell ref="AE11:AH11"/>
    <mergeCell ref="AE12:AH12"/>
    <mergeCell ref="AE13:AH13"/>
    <mergeCell ref="AE14:AH14"/>
    <mergeCell ref="B48:C48"/>
    <mergeCell ref="B47:C47"/>
    <mergeCell ref="B46:C46"/>
    <mergeCell ref="Y5:Y6"/>
    <mergeCell ref="AE7:AH7"/>
    <mergeCell ref="AC4:AC6"/>
    <mergeCell ref="AD4:AD6"/>
    <mergeCell ref="Z5:Z6"/>
    <mergeCell ref="L5:L6"/>
    <mergeCell ref="F5:F6"/>
    <mergeCell ref="E5:E6"/>
    <mergeCell ref="D5:D6"/>
    <mergeCell ref="C4:C6"/>
    <mergeCell ref="AE4:AH6"/>
    <mergeCell ref="AE8:AH8"/>
    <mergeCell ref="AE9:AH9"/>
    <mergeCell ref="B41:D41"/>
    <mergeCell ref="A2:AD2"/>
    <mergeCell ref="A3:AD3"/>
    <mergeCell ref="F4:L4"/>
    <mergeCell ref="P4:U4"/>
    <mergeCell ref="Y4:Z4"/>
    <mergeCell ref="B4:B6"/>
    <mergeCell ref="A4:A6"/>
  </mergeCells>
  <pageMargins left="0.7" right="0.7" top="0.75" bottom="0.75" header="0.3" footer="0.3"/>
  <pageSetup scale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21"/>
  <sheetViews>
    <sheetView topLeftCell="A7" workbookViewId="0">
      <selection activeCell="B27" sqref="B27"/>
    </sheetView>
  </sheetViews>
  <sheetFormatPr baseColWidth="10" defaultRowHeight="12.75" x14ac:dyDescent="0.2"/>
  <cols>
    <col min="4" max="4" width="12.28515625" bestFit="1" customWidth="1"/>
  </cols>
  <sheetData>
    <row r="5" spans="4:4" x14ac:dyDescent="0.2">
      <c r="D5" s="3">
        <v>43150</v>
      </c>
    </row>
    <row r="6" spans="4:4" x14ac:dyDescent="0.2">
      <c r="D6" s="3">
        <v>11105</v>
      </c>
    </row>
    <row r="7" spans="4:4" x14ac:dyDescent="0.2">
      <c r="D7" s="3">
        <v>39405</v>
      </c>
    </row>
    <row r="8" spans="4:4" x14ac:dyDescent="0.2">
      <c r="D8" s="3">
        <v>20395</v>
      </c>
    </row>
    <row r="9" spans="4:4" x14ac:dyDescent="0.2">
      <c r="D9" s="3">
        <v>22110</v>
      </c>
    </row>
    <row r="10" spans="4:4" x14ac:dyDescent="0.2">
      <c r="D10" s="3">
        <v>7000</v>
      </c>
    </row>
    <row r="11" spans="4:4" x14ac:dyDescent="0.2">
      <c r="D11" s="3">
        <v>5080</v>
      </c>
    </row>
    <row r="12" spans="4:4" x14ac:dyDescent="0.2">
      <c r="D12" s="3">
        <v>95195</v>
      </c>
    </row>
    <row r="13" spans="4:4" x14ac:dyDescent="0.2">
      <c r="D13" s="3">
        <v>84655</v>
      </c>
    </row>
    <row r="14" spans="4:4" x14ac:dyDescent="0.2">
      <c r="D14" s="3">
        <v>87953</v>
      </c>
    </row>
    <row r="15" spans="4:4" x14ac:dyDescent="0.2">
      <c r="D15" s="3">
        <v>74407</v>
      </c>
    </row>
    <row r="16" spans="4:4" x14ac:dyDescent="0.2">
      <c r="D16" s="3">
        <v>17915</v>
      </c>
    </row>
    <row r="17" spans="4:4" x14ac:dyDescent="0.2">
      <c r="D17" s="3">
        <v>22015</v>
      </c>
    </row>
    <row r="18" spans="4:4" x14ac:dyDescent="0.2">
      <c r="D18" s="3">
        <v>104240</v>
      </c>
    </row>
    <row r="19" spans="4:4" x14ac:dyDescent="0.2">
      <c r="D19" s="3"/>
    </row>
    <row r="21" spans="4:4" x14ac:dyDescent="0.2">
      <c r="D21" s="17">
        <f>SUM(D5:D20)</f>
        <v>634625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1"/>
  <sheetViews>
    <sheetView topLeftCell="B1" workbookViewId="0">
      <selection activeCell="C17" sqref="C17"/>
    </sheetView>
  </sheetViews>
  <sheetFormatPr baseColWidth="10" defaultRowHeight="12.75" x14ac:dyDescent="0.2"/>
  <cols>
    <col min="2" max="2" width="2.7109375" customWidth="1"/>
    <col min="3" max="3" width="40.140625" customWidth="1"/>
    <col min="4" max="4" width="20.28515625" customWidth="1"/>
    <col min="5" max="5" width="30.28515625" customWidth="1"/>
  </cols>
  <sheetData>
    <row r="3" spans="2:6" x14ac:dyDescent="0.2">
      <c r="C3" s="4" t="s">
        <v>56</v>
      </c>
    </row>
    <row r="4" spans="2:6" ht="15" x14ac:dyDescent="0.2">
      <c r="B4" s="1"/>
      <c r="C4" s="4" t="s">
        <v>63</v>
      </c>
    </row>
    <row r="5" spans="2:6" ht="15" x14ac:dyDescent="0.2">
      <c r="B5" s="2"/>
      <c r="C5" s="4" t="s">
        <v>64</v>
      </c>
    </row>
    <row r="6" spans="2:6" ht="15" x14ac:dyDescent="0.2">
      <c r="B6" s="2"/>
      <c r="C6" s="4"/>
    </row>
    <row r="7" spans="2:6" ht="15" x14ac:dyDescent="0.2">
      <c r="B7" s="2"/>
      <c r="D7" s="3"/>
    </row>
    <row r="8" spans="2:6" ht="12.75" customHeight="1" x14ac:dyDescent="0.2">
      <c r="B8" s="2"/>
      <c r="D8" s="3"/>
    </row>
    <row r="9" spans="2:6" x14ac:dyDescent="0.2">
      <c r="D9" s="3"/>
    </row>
    <row r="10" spans="2:6" x14ac:dyDescent="0.2">
      <c r="C10" s="8" t="s">
        <v>57</v>
      </c>
      <c r="D10" s="9" t="s">
        <v>53</v>
      </c>
      <c r="E10" s="9" t="s">
        <v>58</v>
      </c>
      <c r="F10" s="6"/>
    </row>
    <row r="11" spans="2:6" ht="7.5" customHeight="1" x14ac:dyDescent="0.2">
      <c r="C11" s="8"/>
      <c r="D11" s="9"/>
      <c r="E11" s="9"/>
      <c r="F11" s="6"/>
    </row>
    <row r="12" spans="2:6" ht="36.75" customHeight="1" x14ac:dyDescent="0.2">
      <c r="C12" s="16" t="s">
        <v>62</v>
      </c>
      <c r="D12" s="11">
        <v>3915</v>
      </c>
      <c r="E12" s="12"/>
    </row>
    <row r="13" spans="2:6" ht="36.75" customHeight="1" x14ac:dyDescent="0.2">
      <c r="C13" s="16" t="s">
        <v>65</v>
      </c>
      <c r="D13" s="11">
        <v>3915</v>
      </c>
      <c r="E13" s="12"/>
    </row>
    <row r="14" spans="2:6" ht="36.75" customHeight="1" x14ac:dyDescent="0.2">
      <c r="C14" s="16" t="s">
        <v>51</v>
      </c>
      <c r="D14" s="11">
        <v>3915</v>
      </c>
      <c r="E14" s="12"/>
    </row>
    <row r="15" spans="2:6" ht="36.75" customHeight="1" x14ac:dyDescent="0.2">
      <c r="C15" s="16" t="s">
        <v>38</v>
      </c>
      <c r="D15" s="11">
        <v>3915</v>
      </c>
      <c r="E15" s="12"/>
    </row>
    <row r="16" spans="2:6" ht="16.5" customHeight="1" x14ac:dyDescent="0.2">
      <c r="C16" s="16"/>
      <c r="D16" s="11"/>
      <c r="E16" s="12"/>
    </row>
    <row r="17" spans="3:5" ht="6.75" customHeight="1" x14ac:dyDescent="0.2">
      <c r="C17" s="10"/>
      <c r="D17" s="11"/>
      <c r="E17" s="12"/>
    </row>
    <row r="18" spans="3:5" x14ac:dyDescent="0.2">
      <c r="C18" s="13"/>
      <c r="D18" s="14">
        <f>SUM(D12:D16)</f>
        <v>15660</v>
      </c>
      <c r="E18" s="12"/>
    </row>
    <row r="19" spans="3:5" x14ac:dyDescent="0.2">
      <c r="D19" s="3"/>
    </row>
    <row r="20" spans="3:5" x14ac:dyDescent="0.2">
      <c r="D20" s="5"/>
      <c r="E20" s="4"/>
    </row>
    <row r="21" spans="3:5" x14ac:dyDescent="0.2">
      <c r="D21" s="5"/>
      <c r="E21" s="4"/>
    </row>
    <row r="22" spans="3:5" x14ac:dyDescent="0.2">
      <c r="C22" s="15" t="s">
        <v>48</v>
      </c>
      <c r="D22" s="114" t="s">
        <v>59</v>
      </c>
      <c r="E22" s="114"/>
    </row>
    <row r="23" spans="3:5" x14ac:dyDescent="0.2">
      <c r="C23" s="7"/>
      <c r="D23" s="4"/>
      <c r="E23" s="4"/>
    </row>
    <row r="24" spans="3:5" x14ac:dyDescent="0.2">
      <c r="C24" s="7"/>
      <c r="D24" s="4"/>
      <c r="E24" s="4"/>
    </row>
    <row r="25" spans="3:5" x14ac:dyDescent="0.2">
      <c r="C25" s="7"/>
      <c r="D25" s="4"/>
      <c r="E25" s="4"/>
    </row>
    <row r="26" spans="3:5" x14ac:dyDescent="0.2">
      <c r="C26" s="15" t="s">
        <v>61</v>
      </c>
      <c r="D26" s="115" t="s">
        <v>60</v>
      </c>
      <c r="E26" s="115"/>
    </row>
    <row r="27" spans="3:5" x14ac:dyDescent="0.2">
      <c r="D27" s="4"/>
      <c r="E27" s="4"/>
    </row>
    <row r="28" spans="3:5" x14ac:dyDescent="0.2">
      <c r="D28" s="4"/>
      <c r="E28" s="4"/>
    </row>
    <row r="29" spans="3:5" x14ac:dyDescent="0.2">
      <c r="D29" s="4"/>
      <c r="E29" s="4"/>
    </row>
    <row r="30" spans="3:5" x14ac:dyDescent="0.2">
      <c r="D30" s="4"/>
      <c r="E30" s="4"/>
    </row>
    <row r="31" spans="3:5" x14ac:dyDescent="0.2">
      <c r="D31" s="4"/>
      <c r="E31" s="4"/>
    </row>
  </sheetData>
  <mergeCells count="2">
    <mergeCell ref="D22:E22"/>
    <mergeCell ref="D26:E26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</vt:lpstr>
      <vt:lpstr>Hoja1</vt:lpstr>
      <vt:lpstr>APOYOS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2021-11-30T16:56:11Z</cp:lastPrinted>
  <dcterms:created xsi:type="dcterms:W3CDTF">2000-05-05T04:08:27Z</dcterms:created>
  <dcterms:modified xsi:type="dcterms:W3CDTF">2024-06-18T19:17:46Z</dcterms:modified>
</cp:coreProperties>
</file>