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2020\1RA DE MARZO\"/>
    </mc:Choice>
  </mc:AlternateContent>
  <bookViews>
    <workbookView xWindow="0" yWindow="0" windowWidth="20490" windowHeight="7455" tabRatio="805" activeTab="6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ADMVA" sheetId="1" state="hidden" r:id="rId8"/>
    <sheet name="Hoja1" sheetId="7" state="hidden" r:id="rId9"/>
    <sheet name="Hoja2" sheetId="8" state="hidden" r:id="rId10"/>
  </sheets>
  <externalReferences>
    <externalReference r:id="rId11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H10" i="9" l="1"/>
  <c r="H11" i="9"/>
  <c r="H12" i="9"/>
  <c r="H13" i="9"/>
  <c r="L12" i="9"/>
  <c r="L13" i="9"/>
  <c r="I6" i="10"/>
  <c r="L17" i="3"/>
  <c r="L18" i="3"/>
  <c r="M60" i="5" l="1"/>
  <c r="I60" i="5"/>
  <c r="I61" i="5"/>
  <c r="M61" i="5" s="1"/>
  <c r="I62" i="5"/>
  <c r="M62" i="5" s="1"/>
  <c r="I63" i="5"/>
  <c r="M63" i="5" s="1"/>
  <c r="I64" i="5"/>
  <c r="M64" i="5" s="1"/>
  <c r="I65" i="5"/>
  <c r="M65" i="5" s="1"/>
  <c r="I66" i="5"/>
  <c r="M66" i="5" s="1"/>
  <c r="I67" i="5"/>
  <c r="M67" i="5" s="1"/>
  <c r="M21" i="5"/>
  <c r="M23" i="5"/>
  <c r="I21" i="5"/>
  <c r="I22" i="5"/>
  <c r="M22" i="5" s="1"/>
  <c r="I23" i="5"/>
  <c r="I24" i="5"/>
  <c r="M24" i="5" s="1"/>
  <c r="H9" i="9" l="1"/>
  <c r="H8" i="9"/>
  <c r="H14" i="9"/>
  <c r="L14" i="9" s="1"/>
  <c r="H15" i="9"/>
  <c r="L15" i="9" s="1"/>
  <c r="H16" i="9"/>
  <c r="L16" i="9" s="1"/>
  <c r="H17" i="9"/>
  <c r="L17" i="9" s="1"/>
  <c r="H18" i="9"/>
  <c r="H19" i="9"/>
  <c r="L19" i="9" s="1"/>
  <c r="H20" i="9"/>
  <c r="L20" i="9" s="1"/>
  <c r="H21" i="9"/>
  <c r="H22" i="9"/>
  <c r="L22" i="9" s="1"/>
  <c r="H23" i="9"/>
  <c r="L23" i="9" s="1"/>
  <c r="B20" i="9"/>
  <c r="B21" i="9"/>
  <c r="B22" i="9"/>
  <c r="B23" i="9"/>
  <c r="G19" i="3"/>
  <c r="H18" i="3"/>
  <c r="H69" i="5"/>
  <c r="I58" i="5"/>
  <c r="M58" i="5" s="1"/>
  <c r="I59" i="5"/>
  <c r="M59" i="5" s="1"/>
  <c r="H25" i="5"/>
  <c r="E11" i="4"/>
  <c r="D19" i="4"/>
  <c r="E18" i="4"/>
  <c r="E17" i="4"/>
  <c r="E15" i="4"/>
  <c r="E16" i="4"/>
  <c r="E13" i="4"/>
  <c r="E14" i="4"/>
  <c r="L10" i="9"/>
  <c r="L9" i="9"/>
  <c r="L11" i="9"/>
  <c r="H24" i="9"/>
  <c r="L24" i="9" s="1"/>
  <c r="A11" i="9"/>
  <c r="A14" i="9"/>
  <c r="A15" i="9"/>
  <c r="F9" i="10"/>
  <c r="I9" i="10"/>
  <c r="I19" i="3"/>
  <c r="J19" i="3"/>
  <c r="K19" i="3"/>
  <c r="H6" i="3"/>
  <c r="H7" i="3"/>
  <c r="H9" i="3"/>
  <c r="L9" i="3" s="1"/>
  <c r="H11" i="3"/>
  <c r="H12" i="3"/>
  <c r="L12" i="3" s="1"/>
  <c r="H13" i="3"/>
  <c r="H14" i="3"/>
  <c r="H15" i="3"/>
  <c r="H16" i="3"/>
  <c r="L16" i="3" s="1"/>
  <c r="H17" i="3"/>
  <c r="H8" i="3"/>
  <c r="L8" i="3" s="1"/>
  <c r="H10" i="3"/>
  <c r="F19" i="3"/>
  <c r="I11" i="5"/>
  <c r="I12" i="5"/>
  <c r="I13" i="5"/>
  <c r="M13" i="5" s="1"/>
  <c r="I14" i="5"/>
  <c r="M14" i="5" s="1"/>
  <c r="I15" i="5"/>
  <c r="I16" i="5"/>
  <c r="M16" i="5" s="1"/>
  <c r="I17" i="5"/>
  <c r="M17" i="5" s="1"/>
  <c r="I18" i="5"/>
  <c r="M18" i="5" s="1"/>
  <c r="I19" i="5"/>
  <c r="M19" i="5" s="1"/>
  <c r="I20" i="5"/>
  <c r="I10" i="5"/>
  <c r="L25" i="5"/>
  <c r="M20" i="5"/>
  <c r="K25" i="9"/>
  <c r="J25" i="9"/>
  <c r="I25" i="9"/>
  <c r="G25" i="9"/>
  <c r="L69" i="5"/>
  <c r="K69" i="5"/>
  <c r="F48" i="10"/>
  <c r="I48" i="10"/>
  <c r="B59" i="5"/>
  <c r="B60" i="5" s="1"/>
  <c r="B61" i="5" s="1"/>
  <c r="F47" i="10"/>
  <c r="I47" i="10" s="1"/>
  <c r="J69" i="5"/>
  <c r="F69" i="5"/>
  <c r="L10" i="3"/>
  <c r="L15" i="3"/>
  <c r="O57" i="3"/>
  <c r="F6" i="10"/>
  <c r="G11" i="5"/>
  <c r="E38" i="6"/>
  <c r="E14" i="6"/>
  <c r="C6" i="8"/>
  <c r="A8" i="9"/>
  <c r="B11" i="5"/>
  <c r="B12" i="5"/>
  <c r="B13" i="5" s="1"/>
  <c r="B14" i="5" s="1"/>
  <c r="B15" i="5" s="1"/>
  <c r="B18" i="5"/>
  <c r="B22" i="5"/>
  <c r="H7" i="9"/>
  <c r="L7" i="9"/>
  <c r="L14" i="3"/>
  <c r="L13" i="3"/>
  <c r="L11" i="3"/>
  <c r="L7" i="3"/>
  <c r="D38" i="6"/>
  <c r="D14" i="6"/>
  <c r="H10" i="10"/>
  <c r="G10" i="10"/>
  <c r="E10" i="10"/>
  <c r="H50" i="10"/>
  <c r="G50" i="10"/>
  <c r="F25" i="5"/>
  <c r="F49" i="10"/>
  <c r="I49" i="10"/>
  <c r="F46" i="10"/>
  <c r="I46" i="10"/>
  <c r="E45" i="10"/>
  <c r="E50" i="10"/>
  <c r="F44" i="10"/>
  <c r="I44" i="10"/>
  <c r="F43" i="10"/>
  <c r="I43" i="10"/>
  <c r="F8" i="10"/>
  <c r="I8" i="10" s="1"/>
  <c r="I10" i="10" s="1"/>
  <c r="F7" i="10"/>
  <c r="I7" i="10"/>
  <c r="D4" i="8"/>
  <c r="J14" i="5"/>
  <c r="J25" i="5" s="1"/>
  <c r="J13" i="5"/>
  <c r="A7" i="3"/>
  <c r="A8" i="3"/>
  <c r="A9" i="3"/>
  <c r="A10" i="3"/>
  <c r="A11" i="3"/>
  <c r="A12" i="3"/>
  <c r="A13" i="3"/>
  <c r="A14" i="3"/>
  <c r="A15" i="3"/>
  <c r="A16" i="3"/>
  <c r="A17" i="3"/>
  <c r="O46" i="3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/>
  <c r="V167" i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/>
  <c r="E48" i="2"/>
  <c r="M48" i="2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/>
  <c r="E26" i="2"/>
  <c r="M26" i="2"/>
  <c r="E25" i="2"/>
  <c r="M25" i="2"/>
  <c r="E24" i="2"/>
  <c r="M24" i="2"/>
  <c r="E23" i="2"/>
  <c r="M23" i="2"/>
  <c r="E22" i="2"/>
  <c r="M22" i="2"/>
  <c r="E21" i="2"/>
  <c r="M21" i="2"/>
  <c r="E20" i="2"/>
  <c r="M20" i="2"/>
  <c r="E19" i="2"/>
  <c r="M19" i="2"/>
  <c r="E18" i="2"/>
  <c r="M18" i="2"/>
  <c r="E17" i="2"/>
  <c r="M17" i="2"/>
  <c r="E16" i="2"/>
  <c r="M16" i="2"/>
  <c r="E15" i="2"/>
  <c r="M15" i="2"/>
  <c r="E14" i="2"/>
  <c r="M14" i="2"/>
  <c r="E13" i="2"/>
  <c r="M13" i="2"/>
  <c r="E12" i="2"/>
  <c r="M12" i="2"/>
  <c r="M45" i="2"/>
  <c r="C3" i="8"/>
  <c r="H3" i="8"/>
  <c r="D184" i="1"/>
  <c r="N184" i="1"/>
  <c r="V184" i="1"/>
  <c r="D176" i="1"/>
  <c r="D171" i="1"/>
  <c r="D172" i="1"/>
  <c r="N172" i="1"/>
  <c r="V172" i="1"/>
  <c r="D166" i="1"/>
  <c r="D164" i="1"/>
  <c r="N164" i="1"/>
  <c r="V164" i="1"/>
  <c r="D163" i="1"/>
  <c r="D158" i="1"/>
  <c r="N158" i="1"/>
  <c r="V158" i="1"/>
  <c r="D159" i="1"/>
  <c r="N159" i="1"/>
  <c r="V159" i="1"/>
  <c r="D156" i="1"/>
  <c r="N156" i="1"/>
  <c r="D150" i="1"/>
  <c r="D141" i="1"/>
  <c r="N141" i="1"/>
  <c r="V141" i="1"/>
  <c r="D142" i="1"/>
  <c r="D143" i="1"/>
  <c r="D144" i="1"/>
  <c r="N144" i="1"/>
  <c r="V144" i="1"/>
  <c r="D145" i="1"/>
  <c r="N145" i="1"/>
  <c r="V145" i="1"/>
  <c r="D146" i="1"/>
  <c r="N146" i="1"/>
  <c r="V146" i="1"/>
  <c r="D140" i="1"/>
  <c r="D139" i="1"/>
  <c r="N139" i="1"/>
  <c r="V139" i="1"/>
  <c r="D138" i="1"/>
  <c r="N138" i="1"/>
  <c r="D137" i="1"/>
  <c r="N137" i="1"/>
  <c r="V137" i="1"/>
  <c r="D133" i="1"/>
  <c r="D132" i="1"/>
  <c r="N132" i="1"/>
  <c r="V132" i="1"/>
  <c r="D128" i="1"/>
  <c r="N128" i="1"/>
  <c r="D115" i="1"/>
  <c r="N115" i="1"/>
  <c r="V115" i="1"/>
  <c r="D116" i="1"/>
  <c r="V116" i="1"/>
  <c r="D114" i="1"/>
  <c r="N114" i="1"/>
  <c r="V114" i="1"/>
  <c r="D113" i="1"/>
  <c r="N113" i="1"/>
  <c r="V113" i="1"/>
  <c r="D111" i="1"/>
  <c r="D103" i="1"/>
  <c r="D99" i="1"/>
  <c r="N99" i="1"/>
  <c r="V99" i="1"/>
  <c r="D93" i="1"/>
  <c r="D80" i="1"/>
  <c r="N80" i="1"/>
  <c r="V80" i="1"/>
  <c r="D75" i="1"/>
  <c r="N75" i="1"/>
  <c r="V75" i="1"/>
  <c r="D74" i="1"/>
  <c r="N74" i="1"/>
  <c r="V74" i="1"/>
  <c r="D72" i="1"/>
  <c r="N72" i="1"/>
  <c r="V72" i="1"/>
  <c r="D71" i="1"/>
  <c r="N71" i="1"/>
  <c r="V71" i="1"/>
  <c r="D66" i="1"/>
  <c r="N66" i="1"/>
  <c r="V66" i="1"/>
  <c r="D67" i="1"/>
  <c r="N67" i="1"/>
  <c r="V67" i="1"/>
  <c r="D68" i="1"/>
  <c r="D65" i="1"/>
  <c r="D57" i="1"/>
  <c r="N57" i="1"/>
  <c r="V57" i="1"/>
  <c r="D52" i="1"/>
  <c r="D47" i="1"/>
  <c r="N47" i="1"/>
  <c r="V47" i="1"/>
  <c r="D46" i="1"/>
  <c r="N46" i="1"/>
  <c r="V46" i="1"/>
  <c r="D28" i="1"/>
  <c r="N28" i="1"/>
  <c r="V28" i="1"/>
  <c r="D18" i="1"/>
  <c r="N18" i="1"/>
  <c r="V18" i="1"/>
  <c r="D17" i="1"/>
  <c r="N17" i="1"/>
  <c r="V17" i="1"/>
  <c r="D16" i="1"/>
  <c r="N16" i="1"/>
  <c r="V16" i="1"/>
  <c r="D15" i="1"/>
  <c r="N15" i="1"/>
  <c r="V15" i="1"/>
  <c r="D14" i="1"/>
  <c r="N14" i="1"/>
  <c r="V14" i="1"/>
  <c r="D13" i="1"/>
  <c r="N13" i="1"/>
  <c r="V13" i="1"/>
  <c r="D12" i="1"/>
  <c r="N12" i="1"/>
  <c r="V12" i="1"/>
  <c r="D11" i="1"/>
  <c r="N11" i="1"/>
  <c r="V11" i="1"/>
  <c r="D10" i="1"/>
  <c r="N10" i="1"/>
  <c r="V10" i="1"/>
  <c r="O47" i="3"/>
  <c r="O49" i="3"/>
  <c r="O51" i="3"/>
  <c r="O52" i="3"/>
  <c r="O53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/>
  <c r="V82" i="1"/>
  <c r="D81" i="1"/>
  <c r="N81" i="1"/>
  <c r="V81" i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/>
  <c r="D40" i="1"/>
  <c r="N40" i="1"/>
  <c r="V40" i="1"/>
  <c r="D27" i="1"/>
  <c r="N27" i="1"/>
  <c r="V27" i="1"/>
  <c r="N103" i="1"/>
  <c r="N104" i="1"/>
  <c r="V103" i="1"/>
  <c r="D179" i="1"/>
  <c r="D168" i="1"/>
  <c r="D124" i="1"/>
  <c r="N124" i="1"/>
  <c r="V124" i="1"/>
  <c r="D119" i="1"/>
  <c r="N119" i="1"/>
  <c r="V119" i="1"/>
  <c r="D118" i="1"/>
  <c r="D117" i="1"/>
  <c r="D112" i="1"/>
  <c r="D107" i="1"/>
  <c r="N107" i="1"/>
  <c r="N91" i="1"/>
  <c r="V91" i="1"/>
  <c r="D73" i="1"/>
  <c r="N73" i="1"/>
  <c r="V73" i="1"/>
  <c r="N68" i="1"/>
  <c r="V68" i="1"/>
  <c r="V64" i="1"/>
  <c r="D63" i="1"/>
  <c r="N63" i="1"/>
  <c r="V63" i="1"/>
  <c r="D20" i="1"/>
  <c r="N20" i="1"/>
  <c r="V20" i="1"/>
  <c r="N112" i="1"/>
  <c r="V112" i="1"/>
  <c r="N168" i="1"/>
  <c r="V168" i="1"/>
  <c r="N117" i="1"/>
  <c r="V117" i="1"/>
  <c r="N118" i="1"/>
  <c r="V118" i="1"/>
  <c r="N179" i="1"/>
  <c r="V179" i="1"/>
  <c r="W179" i="1"/>
  <c r="N176" i="1"/>
  <c r="V176" i="1"/>
  <c r="N171" i="1"/>
  <c r="N173" i="1"/>
  <c r="V171" i="1"/>
  <c r="N150" i="1"/>
  <c r="N151" i="1"/>
  <c r="V150" i="1"/>
  <c r="N143" i="1"/>
  <c r="V143" i="1"/>
  <c r="N140" i="1"/>
  <c r="V140" i="1"/>
  <c r="N133" i="1"/>
  <c r="V133" i="1"/>
  <c r="N111" i="1"/>
  <c r="V111" i="1"/>
  <c r="N93" i="1"/>
  <c r="V93" i="1"/>
  <c r="N65" i="1"/>
  <c r="V65" i="1"/>
  <c r="N52" i="1"/>
  <c r="V52" i="1"/>
  <c r="N37" i="1"/>
  <c r="V37" i="1"/>
  <c r="N142" i="1"/>
  <c r="V142" i="1"/>
  <c r="D153" i="1"/>
  <c r="N125" i="1"/>
  <c r="D98" i="1"/>
  <c r="N98" i="1"/>
  <c r="D87" i="1"/>
  <c r="N87" i="1"/>
  <c r="V87" i="1"/>
  <c r="D86" i="1"/>
  <c r="D85" i="1"/>
  <c r="N85" i="1"/>
  <c r="D84" i="1"/>
  <c r="N84" i="1"/>
  <c r="V84" i="1"/>
  <c r="E4" i="8"/>
  <c r="E12" i="4"/>
  <c r="E19" i="4" s="1"/>
  <c r="C4" i="8" s="1"/>
  <c r="M186" i="1"/>
  <c r="L186" i="1"/>
  <c r="K186" i="1"/>
  <c r="I186" i="1"/>
  <c r="H186" i="1"/>
  <c r="G186" i="1"/>
  <c r="F186" i="1"/>
  <c r="E186" i="1"/>
  <c r="N177" i="1"/>
  <c r="N53" i="1"/>
  <c r="D41" i="1"/>
  <c r="D24" i="1"/>
  <c r="N24" i="1"/>
  <c r="N26" i="1"/>
  <c r="N153" i="1"/>
  <c r="V153" i="1"/>
  <c r="N35" i="1"/>
  <c r="N41" i="1"/>
  <c r="V41" i="1"/>
  <c r="N180" i="1"/>
  <c r="N86" i="1"/>
  <c r="V86" i="1"/>
  <c r="N94" i="1"/>
  <c r="C2" i="8"/>
  <c r="H2" i="8" s="1"/>
  <c r="H8" i="8" s="1"/>
  <c r="H11" i="8" s="1"/>
  <c r="N154" i="1"/>
  <c r="V24" i="1"/>
  <c r="N38" i="1"/>
  <c r="V35" i="1"/>
  <c r="D2" i="8"/>
  <c r="V98" i="1"/>
  <c r="N58" i="1"/>
  <c r="F45" i="10"/>
  <c r="I45" i="10"/>
  <c r="V85" i="1"/>
  <c r="N88" i="1"/>
  <c r="V128" i="1"/>
  <c r="V188" i="1"/>
  <c r="C5" i="8"/>
  <c r="H5" i="8"/>
  <c r="N134" i="1"/>
  <c r="N147" i="1"/>
  <c r="V138" i="1"/>
  <c r="N78" i="1"/>
  <c r="V107" i="1"/>
  <c r="N108" i="1"/>
  <c r="N21" i="1"/>
  <c r="D186" i="1"/>
  <c r="N185" i="1"/>
  <c r="E53" i="2"/>
  <c r="N120" i="1"/>
  <c r="N48" i="1"/>
  <c r="V156" i="1"/>
  <c r="N169" i="1"/>
  <c r="N42" i="1"/>
  <c r="N29" i="1"/>
  <c r="M51" i="2"/>
  <c r="M55" i="2"/>
  <c r="M53" i="2"/>
  <c r="F4" i="8"/>
  <c r="G4" i="8"/>
  <c r="O58" i="3"/>
  <c r="H6" i="8"/>
  <c r="G25" i="5"/>
  <c r="G69" i="5" s="1"/>
  <c r="N188" i="1"/>
  <c r="N186" i="1"/>
  <c r="N200" i="1"/>
  <c r="T192" i="1"/>
  <c r="H25" i="9" l="1"/>
  <c r="L8" i="9"/>
  <c r="L25" i="9" s="1"/>
  <c r="F50" i="10"/>
  <c r="I50" i="10"/>
  <c r="F10" i="10"/>
  <c r="H19" i="3"/>
  <c r="L6" i="3"/>
  <c r="L19" i="3" s="1"/>
  <c r="H4" i="8"/>
  <c r="M25" i="5"/>
  <c r="I25" i="5"/>
  <c r="M69" i="5"/>
  <c r="I69" i="5"/>
</calcChain>
</file>

<file path=xl/sharedStrings.xml><?xml version="1.0" encoding="utf-8"?>
<sst xmlns="http://schemas.openxmlformats.org/spreadsheetml/2006/main" count="1169" uniqueCount="539">
  <si>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</si>
  <si>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</si>
  <si>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</si>
  <si>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</si>
  <si>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</si>
  <si>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</si>
  <si>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</si>
  <si>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</si>
  <si>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</si>
  <si>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</si>
  <si>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</si>
  <si>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</si>
  <si>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</si>
  <si>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</si>
  <si>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</si>
  <si>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</si>
  <si>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</si>
  <si>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</si>
  <si>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</si>
  <si>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</si>
  <si>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</si>
  <si>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</si>
  <si>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</si>
  <si>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</si>
  <si>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</si>
  <si>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</si>
  <si>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</si>
  <si>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</si>
  <si>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</si>
  <si>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</si>
  <si>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</si>
  <si>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</si>
  <si>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</si>
  <si>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</si>
  <si>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</si>
  <si>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</si>
  <si>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</si>
  <si>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</si>
  <si>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</si>
  <si>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</si>
  <si>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</si>
  <si>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</si>
  <si>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</si>
  <si>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</si>
  <si>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</si>
  <si>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</si>
  <si>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</si>
  <si>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</si>
  <si>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</si>
  <si>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</si>
  <si>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</si>
  <si>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</si>
  <si>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</si>
  <si>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</si>
  <si>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</si>
  <si>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</si>
  <si>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</si>
  <si>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</si>
  <si>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</si>
  <si>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</si>
  <si>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</si>
  <si>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</si>
  <si>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</si>
  <si>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</si>
  <si>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</si>
  <si>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</si>
  <si>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</si>
  <si>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</si>
  <si>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</si>
  <si>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</si>
  <si>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</si>
  <si>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</si>
  <si>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</si>
  <si>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</si>
  <si>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</si>
  <si>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</si>
  <si>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</si>
  <si>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</si>
  <si>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</si>
  <si>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</si>
  <si>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</si>
  <si>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</si>
  <si>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</si>
  <si>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</si>
  <si>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</si>
  <si>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</si>
  <si>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</si>
  <si>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</si>
  <si>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</si>
  <si>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</si>
  <si>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</si>
  <si>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</si>
  <si>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</si>
  <si>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</si>
  <si>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</si>
  <si>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</si>
  <si>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</si>
  <si>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</si>
  <si>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</si>
  <si>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</si>
  <si>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</si>
  <si>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</si>
  <si>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</si>
  <si>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</si>
  <si>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</si>
  <si>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</si>
  <si>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</si>
  <si>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</si>
  <si>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</si>
  <si>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</si>
  <si>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</si>
  <si>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</si>
  <si>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</si>
  <si>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</si>
  <si>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</si>
  <si>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</si>
  <si>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</si>
  <si>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</si>
  <si>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</si>
  <si>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</si>
  <si>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</si>
  <si>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</si>
  <si>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</si>
  <si>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</si>
  <si>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</si>
  <si>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</si>
  <si>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</si>
  <si>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</si>
  <si>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</si>
  <si>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</si>
  <si>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</si>
  <si>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</si>
  <si>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</si>
  <si>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</si>
  <si>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</si>
  <si>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</si>
  <si>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</si>
  <si>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</si>
  <si>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</si>
  <si>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</si>
  <si>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</si>
  <si>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</si>
  <si>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</si>
  <si>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</si>
  <si>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</si>
  <si>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</si>
  <si>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</si>
  <si>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</si>
  <si>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</si>
  <si>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</si>
  <si>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</si>
  <si>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</si>
  <si>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</si>
  <si>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</si>
  <si>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</si>
  <si>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</si>
  <si>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</si>
  <si>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</si>
  <si>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</si>
  <si>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</si>
  <si>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</si>
  <si>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</si>
  <si>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</si>
  <si>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</si>
  <si>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</si>
  <si>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</si>
  <si>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</si>
  <si>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</si>
  <si>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</si>
  <si>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</si>
  <si>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</si>
  <si>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</si>
  <si>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</si>
  <si>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</si>
  <si>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</si>
  <si>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</si>
  <si>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</si>
  <si>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</si>
  <si>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</si>
  <si>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</si>
  <si>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</si>
  <si>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</si>
  <si>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</si>
  <si>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</si>
  <si>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</si>
  <si>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</si>
  <si>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</si>
  <si>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</si>
  <si>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</si>
  <si>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</si>
  <si>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</si>
  <si>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</si>
  <si>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</si>
  <si>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</si>
  <si>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</si>
  <si>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</si>
  <si>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</si>
  <si>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</si>
  <si>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</si>
  <si>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</si>
  <si>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</si>
  <si>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</si>
  <si>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</si>
  <si>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</si>
  <si>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</si>
  <si>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</si>
  <si>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</si>
  <si>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</si>
  <si>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</si>
  <si>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</si>
  <si>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Margarita Magaña Bautista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</si>
  <si>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</si>
  <si>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</si>
  <si>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</si>
  <si>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</si>
  <si>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</si>
  <si>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</si>
  <si>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</si>
  <si>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</si>
  <si>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</si>
  <si>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</si>
  <si>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</si>
  <si>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</si>
  <si>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</si>
  <si>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</si>
  <si>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</si>
  <si>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</si>
  <si>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</si>
  <si>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</si>
  <si>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</si>
  <si>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</si>
  <si>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</si>
  <si>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</si>
  <si>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</si>
  <si>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</si>
  <si>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</si>
  <si>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</si>
  <si>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</si>
  <si>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</si>
  <si>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</si>
  <si>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</si>
  <si>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</si>
  <si>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</si>
  <si>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</si>
  <si>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</si>
  <si>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</si>
  <si>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</si>
  <si>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</si>
  <si>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</si>
  <si>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</si>
  <si>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</si>
  <si>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</si>
  <si>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</si>
  <si>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</si>
  <si>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</si>
  <si>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</si>
  <si>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</si>
  <si>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</si>
  <si>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</si>
  <si>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</si>
  <si>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</si>
  <si>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</si>
  <si>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</si>
  <si>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</si>
  <si>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</si>
  <si>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</si>
  <si>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</si>
  <si>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</si>
  <si>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</si>
  <si>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</si>
  <si>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</si>
  <si>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</si>
  <si>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</si>
  <si>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</si>
  <si>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</si>
  <si>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</si>
  <si>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</si>
  <si>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</si>
  <si>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</si>
  <si>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</si>
  <si>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</si>
  <si>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</si>
  <si>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</si>
  <si>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</si>
  <si>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</si>
  <si>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</si>
  <si>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</si>
  <si>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</si>
  <si>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</si>
  <si>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</si>
  <si>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</si>
  <si>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</si>
  <si>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</si>
  <si>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</si>
  <si>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</si>
  <si>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</si>
  <si>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</si>
  <si>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</si>
  <si>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</si>
  <si>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</si>
  <si>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</si>
  <si>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</si>
  <si>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</si>
  <si>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</si>
  <si>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</si>
  <si>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</si>
  <si>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</si>
  <si>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</si>
  <si>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</si>
  <si>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</si>
  <si>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</si>
  <si>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</si>
  <si>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</si>
  <si>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</si>
  <si>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</si>
  <si>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</si>
  <si>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</si>
  <si>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</si>
  <si>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</si>
  <si>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</si>
  <si>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</si>
  <si>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</si>
  <si>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</si>
  <si>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</si>
  <si>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</si>
  <si>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</si>
  <si>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</si>
  <si>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</si>
  <si>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</si>
  <si>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</si>
  <si>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</si>
  <si>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</si>
  <si>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</si>
  <si>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</si>
  <si>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</si>
  <si>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</si>
  <si>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</si>
  <si>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</si>
  <si>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</si>
  <si>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</si>
  <si>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</si>
  <si>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</si>
  <si>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</si>
  <si>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</si>
  <si>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</si>
  <si>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</si>
  <si>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</si>
  <si>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</si>
  <si>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</si>
  <si>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</si>
  <si>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</si>
  <si>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</si>
  <si>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</si>
  <si>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</si>
  <si>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</si>
  <si>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</si>
  <si>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</si>
  <si>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</si>
  <si>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</si>
  <si>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</si>
  <si>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</si>
  <si>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</si>
  <si>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</si>
  <si>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</si>
  <si>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</si>
  <si>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</si>
  <si>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</si>
  <si>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</si>
  <si>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</si>
  <si>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</si>
  <si>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</si>
  <si>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</si>
  <si>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</si>
  <si>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</si>
  <si>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</si>
  <si>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</si>
  <si>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</si>
  <si>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</si>
  <si>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</si>
  <si>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</si>
  <si>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</si>
  <si>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</si>
  <si>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</si>
  <si>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</si>
  <si>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</si>
  <si>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</si>
  <si>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</si>
  <si>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</si>
  <si>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</si>
  <si>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</si>
  <si>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</si>
  <si>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</si>
  <si>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</si>
  <si>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</si>
  <si>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</si>
  <si>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</si>
  <si>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</si>
  <si>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</si>
  <si>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</si>
  <si>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Aldo Heris Alonso Ocegueda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</si>
  <si>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</si>
  <si>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</si>
  <si>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</si>
  <si>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</si>
  <si>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</si>
  <si>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</si>
  <si>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</si>
  <si>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</si>
  <si>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</si>
  <si>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</si>
  <si>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 xml:space="preserve"> ENCARGADO DE HACIENDA MUNICIPAL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</si>
  <si>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</si>
  <si>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</si>
  <si>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</si>
  <si>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</si>
  <si>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</si>
  <si>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</si>
  <si>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</si>
  <si>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</si>
  <si>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</si>
  <si>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</si>
  <si>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</si>
  <si>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</si>
  <si>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DESC. CASA FUNERAL</t>
  </si>
  <si>
    <t>APOYO JARDIN DE NIÑOS MARGARITA MAZA PARA MAESTRA DE INGLES</t>
  </si>
  <si>
    <t>DESCUENTOS</t>
  </si>
  <si>
    <t>PAGOS EXTRAS</t>
  </si>
  <si>
    <t>J. JESUS RODRIGUEZ NEGRETE</t>
  </si>
  <si>
    <t>APOYO TRABAJOS EXTRAS SERVICIO AGUA</t>
  </si>
  <si>
    <t>Rosalina Rolón Sánchez</t>
  </si>
  <si>
    <t xml:space="preserve">DIAS EXTRAS/PRIMA VACACIONAL </t>
  </si>
  <si>
    <t>DIAS EXTRAS/PV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</si>
  <si>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</si>
  <si>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</si>
  <si>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</si>
  <si>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</si>
  <si>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RAUL EMILIO CAMACHO FLORES</t>
  </si>
  <si>
    <t>APOYO INTENDENTE ESCUELA AGUSTIN MELGAR SAN MARCOS</t>
  </si>
  <si>
    <t>TRASLADO ESTUDIANTES</t>
  </si>
  <si>
    <t>RODRIGO OCHOA MORA</t>
  </si>
  <si>
    <t>ALONDRA MARIA BERNAL GUILLERMO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</si>
  <si>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</si>
  <si>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</si>
  <si>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</si>
  <si>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</si>
  <si>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</si>
  <si>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</si>
  <si>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</si>
  <si>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</si>
  <si>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</si>
  <si>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</si>
  <si>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</si>
  <si>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</si>
  <si>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</si>
  <si>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</si>
  <si>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</si>
  <si>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</si>
  <si>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</si>
  <si>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</si>
  <si>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</si>
  <si>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</si>
  <si>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</si>
  <si>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</si>
  <si>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</si>
  <si>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</si>
  <si>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</si>
  <si>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</si>
  <si>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</si>
  <si>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</si>
  <si>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</si>
  <si>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</si>
  <si>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</si>
  <si>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</si>
  <si>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JUDITH REYES JUAREZ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</si>
  <si>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</si>
  <si>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</si>
  <si>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</si>
  <si>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</si>
  <si>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</si>
  <si>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</si>
  <si>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</si>
  <si>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</si>
  <si>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</si>
  <si>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</si>
  <si>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</si>
  <si>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ENRIQUE BONILLA VAZQUEZ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</si>
  <si>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</si>
  <si>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</si>
  <si>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</si>
  <si>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</si>
  <si>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</si>
  <si>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</si>
  <si>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</si>
  <si>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</si>
  <si>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</si>
  <si>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</si>
  <si>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>DESCUENTO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</si>
  <si>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</si>
  <si>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</si>
  <si>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</si>
  <si>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</si>
  <si>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>ENC. HACIENDA MUNICIPAL</t>
  </si>
  <si>
    <t xml:space="preserve">TOTAL </t>
  </si>
  <si>
    <t>NOMINA DE APOYOS A ESCUELAS COMO AUX. MANTENIMIENTO</t>
  </si>
  <si>
    <t>FORMA DE PAGO</t>
  </si>
  <si>
    <t>TRANSFERENCIA</t>
  </si>
  <si>
    <t>EFECTIVO</t>
  </si>
  <si>
    <t xml:space="preserve">AUXILIAR UBR </t>
  </si>
  <si>
    <t>ATO-02</t>
  </si>
  <si>
    <t xml:space="preserve">                                                     NOMINA DE APOYOS A PERSONAL EVENTUAL Y DIVERSOS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</si>
  <si>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</si>
  <si>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</si>
  <si>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</si>
  <si>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</si>
  <si>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OPERADOR DE MAQUINARIA</t>
  </si>
  <si>
    <t>J. JESUS  BAUTISTA GARCIA</t>
  </si>
  <si>
    <t>AUX. GRAL DE OBRA P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</si>
  <si>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</si>
  <si>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</si>
  <si>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</si>
  <si>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</si>
  <si>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</si>
  <si>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</si>
  <si>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TRASNFERENCIA</t>
  </si>
  <si>
    <t>Ma Concepcion Silva Facio</t>
  </si>
  <si>
    <t xml:space="preserve">ROSA MARIA </t>
  </si>
  <si>
    <t>RAUL EMILI CAMACHO FLORES T.V</t>
  </si>
  <si>
    <r>
      <t xml:space="preserve">                                                                                MUNICIPIO DE TONILA, JALISCO                                         </t>
    </r>
    <r>
      <rPr>
        <b/>
        <sz val="12"/>
        <color theme="9" tint="-0.249977111117893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</t>
    </r>
    <r>
      <rPr>
        <b/>
        <sz val="20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</si>
  <si>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 </t>
    </r>
    <r>
      <rPr>
        <b/>
        <sz val="14"/>
        <color theme="3" tint="0.39997558519241921"/>
        <rFont val="Arial"/>
        <family val="2"/>
      </rPr>
      <t xml:space="preserve"> </t>
    </r>
    <r>
      <rPr>
        <b/>
        <sz val="16"/>
        <color theme="5" tint="-0.249977111117893"/>
        <rFont val="Arial"/>
        <family val="2"/>
      </rPr>
      <t xml:space="preserve"> </t>
    </r>
    <r>
      <rPr>
        <b/>
        <sz val="16"/>
        <rFont val="Arial"/>
        <family val="2"/>
      </rPr>
      <t>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</si>
  <si>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rFont val="Arial"/>
        <family val="2"/>
      </rPr>
      <t>PSM-01</t>
    </r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</si>
  <si>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</t>
    </r>
    <r>
      <rPr>
        <b/>
        <sz val="18"/>
        <color theme="7" tint="-0.249977111117893"/>
        <rFont val="Arial"/>
        <family val="2"/>
      </rPr>
      <t xml:space="preserve"> </t>
    </r>
    <r>
      <rPr>
        <b/>
        <sz val="18"/>
        <rFont val="Arial"/>
        <family val="2"/>
      </rPr>
      <t>ASM-01</t>
    </r>
  </si>
  <si>
    <r>
      <t xml:space="preserve">                                                             1  AL 16  DE MARZO  DE 2020                                          </t>
    </r>
    <r>
      <rPr>
        <b/>
        <sz val="12"/>
        <rFont val="Calibri"/>
        <family val="2"/>
        <scheme val="minor"/>
      </rPr>
      <t xml:space="preserve">  </t>
    </r>
    <r>
      <rPr>
        <b/>
        <sz val="18"/>
        <rFont val="Calibri"/>
        <family val="2"/>
        <scheme val="minor"/>
      </rPr>
      <t>ACS 01</t>
    </r>
  </si>
  <si>
    <r>
      <t xml:space="preserve">                                                                         1  AL 16  DE MARZO  DEL 2020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rFont val="Arial"/>
        <family val="2"/>
      </rPr>
      <t xml:space="preserve"> AES-01</t>
    </r>
  </si>
  <si>
    <r>
      <t xml:space="preserve">                                                                         DEL 1 AL  16  DE MARZO  DEL  2020                                                      </t>
    </r>
    <r>
      <rPr>
        <b/>
        <sz val="11"/>
        <color theme="7" tint="-0.249977111117893"/>
        <rFont val="Arial"/>
        <family val="2"/>
      </rPr>
      <t xml:space="preserve">    </t>
    </r>
    <r>
      <rPr>
        <b/>
        <sz val="18"/>
        <rFont val="Arial"/>
        <family val="2"/>
      </rPr>
      <t>AES-02</t>
    </r>
  </si>
  <si>
    <t>1  AL 15  DE MARZO DEL 2020</t>
  </si>
  <si>
    <t>1 AL 15  DE MARZO  DEL 2020</t>
  </si>
  <si>
    <t>1  AL 15  DE MARZO  DEL 2020</t>
  </si>
  <si>
    <t>1  AL 15 DE MARZO  DEL 2020</t>
  </si>
  <si>
    <t>1 AL  15 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</si>
</sst>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4"/>
      <color theme="3" tint="0.39997558519241921"/>
      <name val="Arial"/>
      <family val="2"/>
    </font>
    <font>
      <b/>
      <sz val="12"/>
      <color theme="9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16"/>
      <color theme="5" tint="-0.249977111117893"/>
      <name val="Arial"/>
      <family val="2"/>
    </font>
    <font>
      <b/>
      <sz val="11"/>
      <color theme="7" tint="-0.249977111117893"/>
      <name val="Arial"/>
      <family val="2"/>
    </font>
    <font>
      <b/>
      <sz val="18"/>
      <color theme="7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name val="Arial"/>
      <family val="2"/>
    </font>
    <font>
      <b/>
      <sz val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656B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9" fillId="2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44" fontId="16" fillId="0" borderId="8" xfId="1" applyFont="1" applyFill="1" applyBorder="1"/>
    <xf numFmtId="0" fontId="14" fillId="0" borderId="8" xfId="0" applyFont="1" applyFill="1" applyBorder="1" applyAlignment="1">
      <alignment horizontal="center"/>
    </xf>
    <xf numFmtId="44" fontId="14" fillId="0" borderId="8" xfId="1" applyFont="1" applyFill="1" applyBorder="1"/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0" fontId="14" fillId="0" borderId="8" xfId="0" applyFont="1" applyBorder="1" applyAlignment="1">
      <alignment horizontal="center"/>
    </xf>
    <xf numFmtId="44" fontId="14" fillId="0" borderId="8" xfId="1" applyFont="1" applyFill="1" applyBorder="1" applyAlignment="1">
      <alignment horizontal="center"/>
    </xf>
    <xf numFmtId="44" fontId="14" fillId="0" borderId="8" xfId="0" applyNumberFormat="1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44" fontId="2" fillId="0" borderId="3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8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 wrapText="1"/>
    </xf>
    <xf numFmtId="44" fontId="34" fillId="0" borderId="8" xfId="1" applyFont="1" applyFill="1" applyBorder="1" applyAlignment="1">
      <alignment horizontal="center" vertical="center"/>
    </xf>
    <xf numFmtId="44" fontId="35" fillId="0" borderId="8" xfId="1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/>
    </xf>
    <xf numFmtId="0" fontId="35" fillId="0" borderId="9" xfId="0" applyFont="1" applyFill="1" applyBorder="1"/>
    <xf numFmtId="0" fontId="25" fillId="7" borderId="10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 wrapText="1"/>
    </xf>
    <xf numFmtId="44" fontId="25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8" fillId="7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0" fillId="0" borderId="38" xfId="0" applyBorder="1"/>
    <xf numFmtId="0" fontId="8" fillId="7" borderId="32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5" fillId="7" borderId="32" xfId="1" applyFont="1" applyFill="1" applyBorder="1" applyAlignment="1">
      <alignment horizontal="left" vertical="center"/>
    </xf>
    <xf numFmtId="44" fontId="37" fillId="0" borderId="19" xfId="1" applyFont="1" applyFill="1" applyBorder="1" applyAlignment="1">
      <alignment horizontal="center" vertical="center"/>
    </xf>
    <xf numFmtId="44" fontId="37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5" fillId="7" borderId="32" xfId="0" applyFont="1" applyFill="1" applyBorder="1" applyAlignment="1">
      <alignment horizontal="center" vertical="center"/>
    </xf>
    <xf numFmtId="0" fontId="2" fillId="0" borderId="45" xfId="0" applyFont="1" applyBorder="1" applyAlignment="1"/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0" fillId="0" borderId="8" xfId="0" applyFont="1" applyBorder="1" applyAlignment="1">
      <alignment horizontal="center" vertical="center"/>
    </xf>
    <xf numFmtId="44" fontId="40" fillId="0" borderId="8" xfId="1" applyFont="1" applyFill="1" applyBorder="1" applyAlignment="1">
      <alignment horizontal="center" vertical="center"/>
    </xf>
    <xf numFmtId="44" fontId="17" fillId="0" borderId="8" xfId="1" applyFont="1" applyFill="1" applyBorder="1" applyAlignment="1">
      <alignment vertical="center"/>
    </xf>
    <xf numFmtId="44" fontId="13" fillId="0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8" xfId="0" applyFont="1" applyBorder="1"/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8" xfId="0" applyFont="1" applyFill="1" applyBorder="1"/>
    <xf numFmtId="44" fontId="41" fillId="0" borderId="8" xfId="0" applyNumberFormat="1" applyFont="1" applyBorder="1"/>
    <xf numFmtId="0" fontId="41" fillId="0" borderId="8" xfId="0" applyFont="1" applyBorder="1"/>
    <xf numFmtId="0" fontId="36" fillId="0" borderId="8" xfId="0" applyFont="1" applyBorder="1" applyAlignment="1">
      <alignment horizontal="center"/>
    </xf>
    <xf numFmtId="0" fontId="36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1" fillId="0" borderId="8" xfId="0" applyNumberFormat="1" applyFont="1" applyBorder="1" applyAlignment="1">
      <alignment vertical="center"/>
    </xf>
    <xf numFmtId="0" fontId="41" fillId="0" borderId="22" xfId="0" applyFont="1" applyFill="1" applyBorder="1" applyAlignment="1"/>
    <xf numFmtId="0" fontId="41" fillId="0" borderId="8" xfId="0" applyFont="1" applyFill="1" applyBorder="1" applyAlignment="1">
      <alignment horizontal="center" wrapText="1"/>
    </xf>
    <xf numFmtId="44" fontId="41" fillId="0" borderId="8" xfId="1" applyFont="1" applyFill="1" applyBorder="1"/>
    <xf numFmtId="0" fontId="34" fillId="5" borderId="8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4" fillId="0" borderId="19" xfId="0" applyNumberFormat="1" applyFont="1" applyFill="1" applyBorder="1" applyAlignment="1">
      <alignment vertical="center" wrapText="1"/>
    </xf>
    <xf numFmtId="44" fontId="5" fillId="0" borderId="8" xfId="0" applyNumberFormat="1" applyFont="1" applyFill="1" applyBorder="1" applyAlignment="1">
      <alignment horizontal="center" vertical="center"/>
    </xf>
    <xf numFmtId="44" fontId="5" fillId="0" borderId="19" xfId="0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4" fillId="0" borderId="0" xfId="1" applyFont="1" applyFill="1" applyBorder="1" applyAlignment="1">
      <alignment horizontal="center" vertical="center"/>
    </xf>
    <xf numFmtId="44" fontId="37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/>
    <xf numFmtId="44" fontId="5" fillId="0" borderId="0" xfId="1" applyFont="1" applyFill="1" applyBorder="1" applyAlignment="1">
      <alignment vertical="center"/>
    </xf>
    <xf numFmtId="0" fontId="44" fillId="0" borderId="8" xfId="0" applyFont="1" applyFill="1" applyBorder="1"/>
    <xf numFmtId="0" fontId="41" fillId="0" borderId="29" xfId="0" applyFont="1" applyFill="1" applyBorder="1" applyAlignment="1">
      <alignment horizontal="center" wrapText="1"/>
    </xf>
    <xf numFmtId="44" fontId="41" fillId="0" borderId="29" xfId="1" applyFont="1" applyFill="1" applyBorder="1"/>
    <xf numFmtId="0" fontId="35" fillId="0" borderId="0" xfId="0" applyFont="1" applyFill="1" applyBorder="1"/>
    <xf numFmtId="0" fontId="4" fillId="5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4" fillId="8" borderId="7" xfId="0" applyFont="1" applyFill="1" applyBorder="1" applyAlignment="1">
      <alignment horizontal="center"/>
    </xf>
    <xf numFmtId="0" fontId="0" fillId="5" borderId="0" xfId="0" applyFont="1" applyFill="1"/>
    <xf numFmtId="0" fontId="28" fillId="5" borderId="0" xfId="0" applyFont="1" applyFill="1" applyBorder="1" applyAlignment="1">
      <alignment vertical="top"/>
    </xf>
    <xf numFmtId="0" fontId="34" fillId="8" borderId="33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17" fillId="9" borderId="0" xfId="0" applyFont="1" applyFill="1"/>
    <xf numFmtId="0" fontId="2" fillId="9" borderId="0" xfId="0" applyFont="1" applyFill="1" applyBorder="1" applyAlignment="1">
      <alignment horizontal="center" vertical="center"/>
    </xf>
    <xf numFmtId="0" fontId="0" fillId="9" borderId="0" xfId="0" applyFont="1" applyFill="1"/>
    <xf numFmtId="0" fontId="28" fillId="9" borderId="0" xfId="0" applyFont="1" applyFill="1" applyBorder="1" applyAlignment="1">
      <alignment horizontal="centerContinuous" vertical="top"/>
    </xf>
    <xf numFmtId="0" fontId="25" fillId="9" borderId="0" xfId="0" applyFont="1" applyFill="1" applyAlignment="1">
      <alignment horizontal="centerContinuous" vertical="top"/>
    </xf>
    <xf numFmtId="0" fontId="22" fillId="9" borderId="0" xfId="0" applyFont="1" applyFill="1" applyAlignment="1">
      <alignment horizontal="centerContinuous" vertical="top" wrapText="1"/>
    </xf>
    <xf numFmtId="0" fontId="25" fillId="9" borderId="0" xfId="0" applyFont="1" applyFill="1" applyAlignment="1">
      <alignment horizontal="centerContinuous" vertical="top" wrapText="1"/>
    </xf>
    <xf numFmtId="4" fontId="25" fillId="9" borderId="0" xfId="0" applyNumberFormat="1" applyFont="1" applyFill="1" applyAlignment="1">
      <alignment horizontal="centerContinuous" vertical="top"/>
    </xf>
    <xf numFmtId="0" fontId="43" fillId="9" borderId="0" xfId="0" applyFont="1" applyFill="1" applyAlignment="1">
      <alignment horizontal="centerContinuous" vertical="top"/>
    </xf>
    <xf numFmtId="0" fontId="28" fillId="9" borderId="0" xfId="0" applyFont="1" applyFill="1" applyBorder="1" applyAlignment="1">
      <alignment vertical="top"/>
    </xf>
    <xf numFmtId="0" fontId="28" fillId="9" borderId="0" xfId="0" applyFont="1" applyFill="1" applyBorder="1" applyAlignment="1">
      <alignment horizontal="center" vertical="top"/>
    </xf>
    <xf numFmtId="0" fontId="52" fillId="9" borderId="0" xfId="0" applyFont="1" applyFill="1" applyAlignment="1">
      <alignment horizontal="center" vertical="top"/>
    </xf>
    <xf numFmtId="0" fontId="25" fillId="9" borderId="0" xfId="0" applyFont="1" applyFill="1" applyBorder="1" applyAlignment="1">
      <alignment horizontal="centerContinuous" vertical="top"/>
    </xf>
    <xf numFmtId="0" fontId="29" fillId="9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8" fillId="9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2" fillId="0" borderId="43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9" borderId="0" xfId="0" applyFont="1" applyFill="1" applyBorder="1" applyAlignment="1">
      <alignment horizontal="center" vertical="top"/>
    </xf>
    <xf numFmtId="0" fontId="25" fillId="9" borderId="0" xfId="0" applyFont="1" applyFill="1" applyBorder="1" applyAlignment="1">
      <alignment horizontal="center" vertical="top"/>
    </xf>
    <xf numFmtId="0" fontId="2" fillId="9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top" wrapText="1"/>
    </xf>
    <xf numFmtId="0" fontId="2" fillId="9" borderId="27" xfId="0" applyFont="1" applyFill="1" applyBorder="1" applyAlignment="1">
      <alignment horizontal="center" vertical="top"/>
    </xf>
    <xf numFmtId="0" fontId="3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top"/>
    </xf>
    <xf numFmtId="0" fontId="38" fillId="0" borderId="4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5" fillId="9" borderId="27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39" fillId="9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3" fillId="9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D65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8" name="Line 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9" name="Line 1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0" name="Line 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1" name="Line 1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zoomScaleNormal="100" workbookViewId="0">
      <selection activeCell="M51" sqref="M51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8.7109375" customWidth="1"/>
    <col min="6" max="7" width="11.7109375" hidden="1" customWidth="1"/>
    <col min="8" max="8" width="12.7109375" customWidth="1"/>
    <col min="9" max="9" width="12.85546875" customWidth="1"/>
    <col min="10" max="10" width="0" hidden="1" customWidth="1"/>
    <col min="11" max="12" width="14.7109375" customWidth="1"/>
    <col min="13" max="13" width="14" customWidth="1"/>
    <col min="14" max="14" width="35.710937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72" customFormat="1" ht="25.9" customHeight="1" x14ac:dyDescent="0.25">
      <c r="A5" s="463" t="s">
        <v>511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58" t="s">
        <v>510</v>
      </c>
    </row>
    <row r="6" spans="1:14" s="272" customFormat="1" ht="18" x14ac:dyDescent="0.25">
      <c r="A6" s="452"/>
      <c r="B6" s="453" t="s">
        <v>393</v>
      </c>
      <c r="C6" s="454"/>
      <c r="D6" s="455"/>
      <c r="E6" s="456"/>
      <c r="F6" s="456"/>
      <c r="G6" s="456"/>
      <c r="H6" s="456"/>
      <c r="I6" s="454"/>
      <c r="J6" s="454"/>
      <c r="K6" s="454"/>
      <c r="L6" s="454"/>
      <c r="M6" s="457"/>
      <c r="N6" s="454"/>
    </row>
    <row r="7" spans="1:14" s="272" customFormat="1" ht="23.45" customHeight="1" thickBot="1" x14ac:dyDescent="0.3">
      <c r="A7" s="452"/>
      <c r="B7" s="466" t="s">
        <v>537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</row>
    <row r="8" spans="1:14" s="294" customFormat="1" ht="36" customHeight="1" x14ac:dyDescent="0.25">
      <c r="B8" s="325">
        <v>0</v>
      </c>
      <c r="C8" s="326" t="s">
        <v>3</v>
      </c>
      <c r="D8" s="326" t="s">
        <v>177</v>
      </c>
      <c r="E8" s="326" t="s">
        <v>178</v>
      </c>
      <c r="F8" s="326" t="s">
        <v>179</v>
      </c>
      <c r="G8" s="326" t="s">
        <v>179</v>
      </c>
      <c r="H8" s="326" t="s">
        <v>209</v>
      </c>
      <c r="I8" s="327" t="s">
        <v>170</v>
      </c>
      <c r="J8" s="327" t="s">
        <v>8</v>
      </c>
      <c r="K8" s="327" t="s">
        <v>504</v>
      </c>
      <c r="L8" s="328" t="s">
        <v>431</v>
      </c>
      <c r="M8" s="327" t="s">
        <v>395</v>
      </c>
      <c r="N8" s="329" t="s">
        <v>180</v>
      </c>
    </row>
    <row r="9" spans="1:14" ht="24" customHeight="1" x14ac:dyDescent="0.25">
      <c r="B9" s="468" t="s">
        <v>493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70"/>
    </row>
    <row r="10" spans="1:14" ht="21.75" customHeight="1" x14ac:dyDescent="0.25">
      <c r="B10" s="441">
        <v>1</v>
      </c>
      <c r="C10" s="404" t="s">
        <v>482</v>
      </c>
      <c r="D10" s="314" t="s">
        <v>483</v>
      </c>
      <c r="E10" s="314" t="s">
        <v>206</v>
      </c>
      <c r="F10" s="315">
        <v>6600</v>
      </c>
      <c r="G10" s="315">
        <v>3465</v>
      </c>
      <c r="H10" s="315">
        <v>4372</v>
      </c>
      <c r="I10" s="315">
        <f>H10/2</f>
        <v>2186</v>
      </c>
      <c r="J10" s="315"/>
      <c r="K10" s="315" t="s">
        <v>505</v>
      </c>
      <c r="L10" s="316"/>
      <c r="M10" s="315">
        <v>2186</v>
      </c>
      <c r="N10" s="331"/>
    </row>
    <row r="11" spans="1:14" s="2" customFormat="1" ht="26.25" customHeight="1" x14ac:dyDescent="0.25">
      <c r="B11" s="443">
        <f t="shared" ref="B11:B22" si="0">SUM(B10+1)</f>
        <v>2</v>
      </c>
      <c r="C11" s="313" t="s">
        <v>269</v>
      </c>
      <c r="D11" s="314" t="s">
        <v>396</v>
      </c>
      <c r="E11" s="314" t="s">
        <v>206</v>
      </c>
      <c r="F11" s="315">
        <v>2200</v>
      </c>
      <c r="G11" s="315">
        <f>SUM(F11*1.05)</f>
        <v>2310</v>
      </c>
      <c r="H11" s="315">
        <v>2704.6</v>
      </c>
      <c r="I11" s="315">
        <f t="shared" ref="I11:I24" si="1">H11/2</f>
        <v>1352.3</v>
      </c>
      <c r="J11" s="315"/>
      <c r="K11" s="315"/>
      <c r="L11" s="315"/>
      <c r="M11" s="315">
        <v>1352.3</v>
      </c>
      <c r="N11" s="331"/>
    </row>
    <row r="12" spans="1:14" ht="26.25" customHeight="1" x14ac:dyDescent="0.25">
      <c r="B12" s="443">
        <f t="shared" si="0"/>
        <v>3</v>
      </c>
      <c r="C12" s="404" t="s">
        <v>415</v>
      </c>
      <c r="D12" s="314" t="s">
        <v>419</v>
      </c>
      <c r="E12" s="314" t="s">
        <v>206</v>
      </c>
      <c r="F12" s="315">
        <v>4200</v>
      </c>
      <c r="G12" s="315">
        <v>2210</v>
      </c>
      <c r="H12" s="315">
        <v>6000</v>
      </c>
      <c r="I12" s="315">
        <f t="shared" si="1"/>
        <v>3000</v>
      </c>
      <c r="J12" s="315"/>
      <c r="K12" s="315"/>
      <c r="L12" s="315"/>
      <c r="M12" s="315">
        <v>3000</v>
      </c>
      <c r="N12" s="331"/>
    </row>
    <row r="13" spans="1:14" ht="26.25" customHeight="1" x14ac:dyDescent="0.25">
      <c r="B13" s="441">
        <f t="shared" si="0"/>
        <v>4</v>
      </c>
      <c r="C13" s="313" t="s">
        <v>156</v>
      </c>
      <c r="D13" s="314" t="s">
        <v>404</v>
      </c>
      <c r="E13" s="314" t="s">
        <v>206</v>
      </c>
      <c r="F13" s="315">
        <v>6300</v>
      </c>
      <c r="G13" s="315">
        <v>6620</v>
      </c>
      <c r="H13" s="315">
        <v>9961.36</v>
      </c>
      <c r="I13" s="315">
        <f t="shared" si="1"/>
        <v>4980.68</v>
      </c>
      <c r="J13" s="315">
        <f>3357*2</f>
        <v>6714</v>
      </c>
      <c r="K13" s="315" t="s">
        <v>505</v>
      </c>
      <c r="L13" s="315"/>
      <c r="M13" s="315">
        <f t="shared" ref="M13:M24" si="2">I13</f>
        <v>4980.68</v>
      </c>
      <c r="N13" s="331"/>
    </row>
    <row r="14" spans="1:14" ht="26.25" customHeight="1" x14ac:dyDescent="0.25">
      <c r="B14" s="441">
        <f t="shared" si="0"/>
        <v>5</v>
      </c>
      <c r="C14" s="313" t="s">
        <v>142</v>
      </c>
      <c r="D14" s="314" t="s">
        <v>404</v>
      </c>
      <c r="E14" s="314" t="s">
        <v>206</v>
      </c>
      <c r="F14" s="315">
        <v>6300</v>
      </c>
      <c r="G14" s="315">
        <v>6620</v>
      </c>
      <c r="H14" s="315">
        <v>10017</v>
      </c>
      <c r="I14" s="315">
        <f t="shared" si="1"/>
        <v>5008.5</v>
      </c>
      <c r="J14" s="315">
        <f>3357*2</f>
        <v>6714</v>
      </c>
      <c r="K14" s="315" t="s">
        <v>505</v>
      </c>
      <c r="L14" s="315"/>
      <c r="M14" s="315">
        <f t="shared" si="2"/>
        <v>5008.5</v>
      </c>
      <c r="N14" s="331"/>
    </row>
    <row r="15" spans="1:14" ht="26.25" customHeight="1" x14ac:dyDescent="0.25">
      <c r="B15" s="443">
        <f t="shared" si="0"/>
        <v>6</v>
      </c>
      <c r="C15" s="313" t="s">
        <v>163</v>
      </c>
      <c r="D15" s="314" t="s">
        <v>404</v>
      </c>
      <c r="E15" s="314" t="s">
        <v>206</v>
      </c>
      <c r="F15" s="315">
        <v>6300</v>
      </c>
      <c r="G15" s="315">
        <v>6620</v>
      </c>
      <c r="H15" s="315">
        <v>7735.36</v>
      </c>
      <c r="I15" s="315">
        <f t="shared" si="1"/>
        <v>3867.68</v>
      </c>
      <c r="J15" s="315"/>
      <c r="K15" s="315"/>
      <c r="L15" s="315"/>
      <c r="M15" s="315">
        <v>3867.68</v>
      </c>
      <c r="N15" s="331"/>
    </row>
    <row r="16" spans="1:14" ht="30.75" customHeight="1" x14ac:dyDescent="0.25">
      <c r="B16" s="443">
        <v>7</v>
      </c>
      <c r="C16" s="404" t="s">
        <v>489</v>
      </c>
      <c r="D16" s="314" t="s">
        <v>460</v>
      </c>
      <c r="E16" s="314" t="s">
        <v>206</v>
      </c>
      <c r="F16" s="315">
        <v>3000</v>
      </c>
      <c r="G16" s="315">
        <v>4200</v>
      </c>
      <c r="H16" s="315">
        <v>6360</v>
      </c>
      <c r="I16" s="315">
        <f t="shared" si="1"/>
        <v>3180</v>
      </c>
      <c r="J16" s="315"/>
      <c r="K16" s="315"/>
      <c r="L16" s="315"/>
      <c r="M16" s="315">
        <f t="shared" si="2"/>
        <v>3180</v>
      </c>
      <c r="N16" s="331"/>
    </row>
    <row r="17" spans="2:14" ht="30.75" customHeight="1" x14ac:dyDescent="0.25">
      <c r="B17" s="441">
        <v>8</v>
      </c>
      <c r="C17" s="313" t="s">
        <v>216</v>
      </c>
      <c r="D17" s="314" t="s">
        <v>330</v>
      </c>
      <c r="E17" s="314" t="s">
        <v>206</v>
      </c>
      <c r="F17" s="315">
        <v>6300</v>
      </c>
      <c r="G17" s="315">
        <v>6620</v>
      </c>
      <c r="H17" s="315">
        <v>7735.36</v>
      </c>
      <c r="I17" s="315">
        <f t="shared" si="1"/>
        <v>3867.68</v>
      </c>
      <c r="J17" s="315"/>
      <c r="K17" s="315" t="s">
        <v>505</v>
      </c>
      <c r="L17" s="315"/>
      <c r="M17" s="315">
        <f t="shared" si="2"/>
        <v>3867.68</v>
      </c>
      <c r="N17" s="331"/>
    </row>
    <row r="18" spans="2:14" ht="30" customHeight="1" x14ac:dyDescent="0.25">
      <c r="B18" s="443">
        <f t="shared" si="0"/>
        <v>9</v>
      </c>
      <c r="C18" s="313" t="s">
        <v>427</v>
      </c>
      <c r="D18" s="314" t="s">
        <v>484</v>
      </c>
      <c r="E18" s="314" t="s">
        <v>206</v>
      </c>
      <c r="F18" s="315">
        <v>1890</v>
      </c>
      <c r="G18" s="315">
        <v>2000</v>
      </c>
      <c r="H18" s="315">
        <v>2292.7800000000002</v>
      </c>
      <c r="I18" s="315">
        <f t="shared" si="1"/>
        <v>1146.3900000000001</v>
      </c>
      <c r="J18" s="315"/>
      <c r="K18" s="315"/>
      <c r="L18" s="315"/>
      <c r="M18" s="315">
        <f t="shared" si="2"/>
        <v>1146.3900000000001</v>
      </c>
      <c r="N18" s="331"/>
    </row>
    <row r="19" spans="2:14" ht="30" customHeight="1" x14ac:dyDescent="0.25">
      <c r="B19" s="441">
        <v>10</v>
      </c>
      <c r="C19" s="313" t="s">
        <v>488</v>
      </c>
      <c r="D19" s="314" t="s">
        <v>461</v>
      </c>
      <c r="E19" s="314" t="s">
        <v>206</v>
      </c>
      <c r="F19" s="315"/>
      <c r="G19" s="315">
        <v>4740</v>
      </c>
      <c r="H19" s="315">
        <v>9270</v>
      </c>
      <c r="I19" s="315">
        <f t="shared" si="1"/>
        <v>4635</v>
      </c>
      <c r="J19" s="315"/>
      <c r="K19" s="315" t="s">
        <v>505</v>
      </c>
      <c r="L19" s="315"/>
      <c r="M19" s="315">
        <f t="shared" si="2"/>
        <v>4635</v>
      </c>
      <c r="N19" s="331"/>
    </row>
    <row r="20" spans="2:14" ht="30" customHeight="1" x14ac:dyDescent="0.25">
      <c r="B20" s="441">
        <v>11</v>
      </c>
      <c r="C20" s="313" t="s">
        <v>441</v>
      </c>
      <c r="D20" s="314" t="s">
        <v>55</v>
      </c>
      <c r="E20" s="314" t="s">
        <v>206</v>
      </c>
      <c r="F20" s="315"/>
      <c r="G20" s="315">
        <v>5200</v>
      </c>
      <c r="H20" s="315">
        <v>12039.3</v>
      </c>
      <c r="I20" s="315">
        <f t="shared" si="1"/>
        <v>6019.65</v>
      </c>
      <c r="J20" s="315"/>
      <c r="K20" s="315" t="s">
        <v>505</v>
      </c>
      <c r="L20" s="315"/>
      <c r="M20" s="315">
        <f t="shared" si="2"/>
        <v>6019.65</v>
      </c>
      <c r="N20" s="331"/>
    </row>
    <row r="21" spans="2:14" ht="28.5" customHeight="1" x14ac:dyDescent="0.25">
      <c r="B21" s="443">
        <v>12</v>
      </c>
      <c r="C21" s="313" t="s">
        <v>229</v>
      </c>
      <c r="D21" s="314" t="s">
        <v>507</v>
      </c>
      <c r="E21" s="314" t="s">
        <v>206</v>
      </c>
      <c r="F21" s="315">
        <v>8500</v>
      </c>
      <c r="G21" s="315">
        <v>1050</v>
      </c>
      <c r="H21" s="315">
        <v>6360</v>
      </c>
      <c r="I21" s="315">
        <f t="shared" si="1"/>
        <v>3180</v>
      </c>
      <c r="J21" s="315"/>
      <c r="K21" s="315"/>
      <c r="L21" s="315"/>
      <c r="M21" s="315">
        <f t="shared" si="2"/>
        <v>3180</v>
      </c>
      <c r="N21" s="331"/>
    </row>
    <row r="22" spans="2:14" ht="30" customHeight="1" x14ac:dyDescent="0.25">
      <c r="B22" s="443">
        <f t="shared" si="0"/>
        <v>13</v>
      </c>
      <c r="C22" s="313" t="s">
        <v>513</v>
      </c>
      <c r="D22" s="314" t="s">
        <v>62</v>
      </c>
      <c r="E22" s="314" t="s">
        <v>206</v>
      </c>
      <c r="F22" s="315"/>
      <c r="G22" s="315">
        <v>4000</v>
      </c>
      <c r="H22" s="315">
        <v>2544</v>
      </c>
      <c r="I22" s="315">
        <f t="shared" si="1"/>
        <v>1272</v>
      </c>
      <c r="J22" s="315"/>
      <c r="K22" s="315"/>
      <c r="L22" s="315"/>
      <c r="M22" s="315">
        <f t="shared" si="2"/>
        <v>1272</v>
      </c>
      <c r="N22" s="331"/>
    </row>
    <row r="23" spans="2:14" ht="15.75" hidden="1" customHeight="1" x14ac:dyDescent="0.25">
      <c r="B23" s="441"/>
      <c r="C23" s="313"/>
      <c r="D23" s="314"/>
      <c r="E23" s="314"/>
      <c r="F23" s="315"/>
      <c r="G23" s="315"/>
      <c r="H23" s="315"/>
      <c r="I23" s="315">
        <f t="shared" si="1"/>
        <v>0</v>
      </c>
      <c r="J23" s="315"/>
      <c r="K23" s="315"/>
      <c r="L23" s="315"/>
      <c r="M23" s="315">
        <f t="shared" si="2"/>
        <v>0</v>
      </c>
      <c r="N23" s="331"/>
    </row>
    <row r="24" spans="2:14" ht="26.25" customHeight="1" x14ac:dyDescent="0.25">
      <c r="B24" s="442">
        <v>14</v>
      </c>
      <c r="C24" s="421" t="s">
        <v>244</v>
      </c>
      <c r="D24" s="422" t="s">
        <v>516</v>
      </c>
      <c r="E24" s="420" t="s">
        <v>206</v>
      </c>
      <c r="F24" s="312"/>
      <c r="G24" s="312"/>
      <c r="H24" s="423">
        <v>8904</v>
      </c>
      <c r="I24" s="315">
        <f t="shared" si="1"/>
        <v>4452</v>
      </c>
      <c r="J24" s="312"/>
      <c r="K24" s="422" t="s">
        <v>523</v>
      </c>
      <c r="L24" s="312"/>
      <c r="M24" s="315">
        <f t="shared" si="2"/>
        <v>4452</v>
      </c>
      <c r="N24" s="331"/>
    </row>
    <row r="25" spans="2:14" s="272" customFormat="1" ht="24" customHeight="1" thickBot="1" x14ac:dyDescent="0.3">
      <c r="B25" s="332"/>
      <c r="C25" s="333"/>
      <c r="D25" s="334"/>
      <c r="E25" s="337" t="s">
        <v>135</v>
      </c>
      <c r="F25" s="335">
        <f>SUM(F16:F22)</f>
        <v>19690</v>
      </c>
      <c r="G25" s="335">
        <f>SUM(G10:G23)</f>
        <v>55655</v>
      </c>
      <c r="H25" s="417">
        <f>SUM(H10:H24)</f>
        <v>96295.76</v>
      </c>
      <c r="I25" s="335">
        <f>SUM(I10:I24)</f>
        <v>48147.88</v>
      </c>
      <c r="J25" s="335" t="e">
        <f>J10+J11+J12+J13+J14+J15+#REF!+J16+J17+J18+#REF!+J19+#REF!+J20+#REF!</f>
        <v>#REF!</v>
      </c>
      <c r="K25" s="406"/>
      <c r="L25" s="335" t="e">
        <f>L10+L11+L12+L13+L14+L15+#REF!+L16+L17+L18+#REF!+L19+#REF!+L20+#REF!</f>
        <v>#REF!</v>
      </c>
      <c r="M25" s="335">
        <f>SUM(M10:M24)</f>
        <v>48147.88</v>
      </c>
      <c r="N25" s="336"/>
    </row>
    <row r="26" spans="2:14" ht="32.450000000000003" customHeight="1" x14ac:dyDescent="0.25">
      <c r="I26" s="51"/>
      <c r="M26" s="273"/>
      <c r="N26" s="249"/>
    </row>
    <row r="27" spans="2:14" s="294" customFormat="1" ht="23.45" customHeight="1" x14ac:dyDescent="0.25">
      <c r="B27" s="471" t="s">
        <v>186</v>
      </c>
      <c r="C27" s="471"/>
      <c r="D27" s="471"/>
      <c r="E27" s="322"/>
      <c r="F27" s="324"/>
      <c r="G27" s="324"/>
      <c r="H27" s="324"/>
      <c r="I27" s="471" t="s">
        <v>67</v>
      </c>
      <c r="J27" s="471"/>
      <c r="K27" s="471"/>
      <c r="L27" s="471"/>
      <c r="M27" s="471"/>
      <c r="N27" s="471"/>
    </row>
    <row r="28" spans="2:14" ht="21" customHeight="1" x14ac:dyDescent="0.25">
      <c r="B28" s="310"/>
      <c r="C28" s="310"/>
      <c r="D28" s="310"/>
      <c r="E28" s="310"/>
      <c r="F28" s="318"/>
      <c r="G28" s="318"/>
      <c r="H28" s="318"/>
      <c r="I28" s="240"/>
      <c r="J28" s="319"/>
      <c r="K28" s="319"/>
      <c r="L28" s="240"/>
      <c r="M28" s="320"/>
      <c r="N28" s="321"/>
    </row>
    <row r="29" spans="2:14" ht="30.6" customHeight="1" x14ac:dyDescent="0.25">
      <c r="B29" s="310"/>
      <c r="C29" s="472"/>
      <c r="D29" s="472"/>
      <c r="E29" s="310"/>
      <c r="F29" s="318"/>
      <c r="G29" s="318"/>
      <c r="H29" s="318"/>
      <c r="I29" s="319"/>
      <c r="J29" s="319"/>
      <c r="K29" s="472"/>
      <c r="L29" s="472"/>
      <c r="M29" s="472"/>
      <c r="N29" s="472"/>
    </row>
    <row r="30" spans="2:14" s="294" customFormat="1" ht="25.9" customHeight="1" x14ac:dyDescent="0.25">
      <c r="B30" s="471" t="s">
        <v>479</v>
      </c>
      <c r="C30" s="471"/>
      <c r="D30" s="471"/>
      <c r="E30" s="322"/>
      <c r="F30" s="323"/>
      <c r="G30" s="323"/>
      <c r="H30" s="323"/>
      <c r="I30" s="471" t="s">
        <v>480</v>
      </c>
      <c r="J30" s="471"/>
      <c r="K30" s="471"/>
      <c r="L30" s="471"/>
      <c r="M30" s="471"/>
      <c r="N30" s="471"/>
    </row>
    <row r="40" spans="1:14" ht="3" customHeight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8" spans="1:14" s="272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72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72" customFormat="1" ht="25.9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94" customFormat="1" ht="3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2.9" customHeight="1" x14ac:dyDescent="0.25"/>
    <row r="53" spans="1:14" ht="33.75" customHeight="1" x14ac:dyDescent="0.25">
      <c r="A53" s="444"/>
      <c r="B53" s="453" t="s">
        <v>173</v>
      </c>
      <c r="C53" s="454"/>
      <c r="D53" s="456"/>
      <c r="E53" s="456"/>
      <c r="F53" s="456"/>
      <c r="G53" s="456"/>
      <c r="H53" s="456"/>
      <c r="I53" s="454"/>
      <c r="J53" s="454"/>
      <c r="K53" s="454"/>
      <c r="L53" s="454"/>
      <c r="M53" s="457"/>
      <c r="N53" s="454"/>
    </row>
    <row r="54" spans="1:14" ht="33.75" customHeight="1" x14ac:dyDescent="0.25">
      <c r="A54" s="445" t="s">
        <v>509</v>
      </c>
      <c r="B54" s="459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1" t="s">
        <v>508</v>
      </c>
    </row>
    <row r="55" spans="1:14" ht="33.75" customHeight="1" thickBot="1" x14ac:dyDescent="0.3">
      <c r="A55" s="444"/>
      <c r="B55" s="462"/>
      <c r="C55" s="466" t="s">
        <v>538</v>
      </c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</row>
    <row r="56" spans="1:14" ht="36" customHeight="1" thickBot="1" x14ac:dyDescent="0.3">
      <c r="A56" s="294"/>
      <c r="B56" s="341" t="s">
        <v>175</v>
      </c>
      <c r="C56" s="327" t="s">
        <v>3</v>
      </c>
      <c r="D56" s="326" t="s">
        <v>177</v>
      </c>
      <c r="E56" s="326" t="s">
        <v>178</v>
      </c>
      <c r="F56" s="326" t="s">
        <v>179</v>
      </c>
      <c r="G56" s="326" t="s">
        <v>179</v>
      </c>
      <c r="H56" s="326" t="s">
        <v>209</v>
      </c>
      <c r="I56" s="327" t="s">
        <v>170</v>
      </c>
      <c r="J56" s="326" t="s">
        <v>8</v>
      </c>
      <c r="K56" s="327" t="s">
        <v>425</v>
      </c>
      <c r="L56" s="328" t="s">
        <v>431</v>
      </c>
      <c r="M56" s="326" t="s">
        <v>395</v>
      </c>
      <c r="N56" s="342" t="s">
        <v>180</v>
      </c>
    </row>
    <row r="57" spans="1:14" ht="37.5" customHeight="1" x14ac:dyDescent="0.25">
      <c r="B57" s="338" t="s">
        <v>494</v>
      </c>
      <c r="C57" s="339"/>
      <c r="D57" s="81"/>
      <c r="E57" s="250"/>
      <c r="F57" s="83"/>
      <c r="G57" s="83"/>
      <c r="H57" s="83"/>
      <c r="I57" s="83"/>
      <c r="J57" s="83"/>
      <c r="K57" s="83"/>
      <c r="L57" s="83"/>
      <c r="M57" s="84"/>
      <c r="N57" s="343"/>
    </row>
    <row r="58" spans="1:14" ht="38.25" customHeight="1" x14ac:dyDescent="0.25">
      <c r="B58" s="446">
        <v>1</v>
      </c>
      <c r="C58" s="313" t="s">
        <v>444</v>
      </c>
      <c r="D58" s="314" t="s">
        <v>445</v>
      </c>
      <c r="E58" s="314" t="s">
        <v>206</v>
      </c>
      <c r="F58" s="315"/>
      <c r="G58" s="315">
        <v>2000</v>
      </c>
      <c r="H58" s="352">
        <v>2163</v>
      </c>
      <c r="I58" s="353">
        <f t="shared" ref="I58:I67" si="3">H58/2</f>
        <v>1081.5</v>
      </c>
      <c r="J58" s="353"/>
      <c r="K58" s="353"/>
      <c r="L58" s="353"/>
      <c r="M58" s="353">
        <f t="shared" ref="M58:M67" si="4">I58-K58+L58</f>
        <v>1081.5</v>
      </c>
      <c r="N58" s="344"/>
    </row>
    <row r="59" spans="1:14" s="2" customFormat="1" ht="33.75" customHeight="1" x14ac:dyDescent="0.25">
      <c r="A59"/>
      <c r="B59" s="446">
        <f>SUM(B58+1)</f>
        <v>2</v>
      </c>
      <c r="C59" s="340" t="s">
        <v>154</v>
      </c>
      <c r="D59" s="314" t="s">
        <v>330</v>
      </c>
      <c r="E59" s="314" t="s">
        <v>206</v>
      </c>
      <c r="F59" s="315"/>
      <c r="G59" s="315">
        <v>5250</v>
      </c>
      <c r="H59" s="353">
        <v>7234.5</v>
      </c>
      <c r="I59" s="353">
        <f t="shared" si="3"/>
        <v>3617.25</v>
      </c>
      <c r="J59" s="353"/>
      <c r="K59" s="353"/>
      <c r="L59" s="353"/>
      <c r="M59" s="353">
        <f t="shared" si="4"/>
        <v>3617.25</v>
      </c>
      <c r="N59" s="344"/>
    </row>
    <row r="60" spans="1:14" s="2" customFormat="1" ht="33.75" customHeight="1" x14ac:dyDescent="0.25">
      <c r="A60"/>
      <c r="B60" s="446">
        <f t="shared" ref="B60:B61" si="5">SUM(B59+1)</f>
        <v>3</v>
      </c>
      <c r="C60" s="313" t="s">
        <v>467</v>
      </c>
      <c r="D60" s="314" t="s">
        <v>468</v>
      </c>
      <c r="E60" s="314" t="s">
        <v>206</v>
      </c>
      <c r="F60" s="315"/>
      <c r="G60" s="315"/>
      <c r="H60" s="353">
        <v>3360</v>
      </c>
      <c r="I60" s="353">
        <f t="shared" si="3"/>
        <v>1680</v>
      </c>
      <c r="J60" s="353"/>
      <c r="K60" s="353"/>
      <c r="L60" s="353"/>
      <c r="M60" s="353">
        <f t="shared" si="4"/>
        <v>1680</v>
      </c>
      <c r="N60" s="344"/>
    </row>
    <row r="61" spans="1:14" s="2" customFormat="1" ht="33.75" customHeight="1" x14ac:dyDescent="0.25">
      <c r="A61"/>
      <c r="B61" s="446">
        <f t="shared" si="5"/>
        <v>4</v>
      </c>
      <c r="C61" s="404" t="s">
        <v>447</v>
      </c>
      <c r="D61" s="314" t="s">
        <v>448</v>
      </c>
      <c r="E61" s="314" t="s">
        <v>206</v>
      </c>
      <c r="F61" s="315"/>
      <c r="G61" s="315"/>
      <c r="H61" s="353">
        <v>1946.7</v>
      </c>
      <c r="I61" s="353">
        <f t="shared" si="3"/>
        <v>973.35</v>
      </c>
      <c r="J61" s="353"/>
      <c r="K61" s="353"/>
      <c r="L61" s="353"/>
      <c r="M61" s="353">
        <f t="shared" si="4"/>
        <v>973.35</v>
      </c>
      <c r="N61" s="344"/>
    </row>
    <row r="62" spans="1:14" s="2" customFormat="1" ht="34.5" customHeight="1" x14ac:dyDescent="0.25">
      <c r="A62"/>
      <c r="B62" s="446">
        <v>5</v>
      </c>
      <c r="C62" s="340" t="s">
        <v>450</v>
      </c>
      <c r="D62" s="314" t="s">
        <v>451</v>
      </c>
      <c r="E62" s="314" t="s">
        <v>206</v>
      </c>
      <c r="F62" s="315"/>
      <c r="G62" s="315"/>
      <c r="H62" s="353">
        <v>2200</v>
      </c>
      <c r="I62" s="353">
        <f t="shared" si="3"/>
        <v>1100</v>
      </c>
      <c r="J62" s="353"/>
      <c r="K62" s="353"/>
      <c r="L62" s="353"/>
      <c r="M62" s="353">
        <f t="shared" si="4"/>
        <v>1100</v>
      </c>
      <c r="N62" s="344"/>
    </row>
    <row r="63" spans="1:14" ht="34.5" customHeight="1" x14ac:dyDescent="0.25">
      <c r="B63" s="446">
        <v>6</v>
      </c>
      <c r="C63" s="340" t="s">
        <v>457</v>
      </c>
      <c r="D63" s="314" t="s">
        <v>456</v>
      </c>
      <c r="E63" s="314" t="s">
        <v>206</v>
      </c>
      <c r="F63" s="315"/>
      <c r="G63" s="315"/>
      <c r="H63" s="353">
        <v>865.2</v>
      </c>
      <c r="I63" s="353">
        <f t="shared" si="3"/>
        <v>432.6</v>
      </c>
      <c r="J63" s="353"/>
      <c r="K63" s="353"/>
      <c r="L63" s="353"/>
      <c r="M63" s="353">
        <f t="shared" si="4"/>
        <v>432.6</v>
      </c>
      <c r="N63" s="344"/>
    </row>
    <row r="64" spans="1:14" s="215" customFormat="1" ht="32.25" customHeight="1" x14ac:dyDescent="0.25">
      <c r="A64" s="2"/>
      <c r="B64" s="446">
        <v>7</v>
      </c>
      <c r="C64" s="404" t="s">
        <v>487</v>
      </c>
      <c r="D64" s="314" t="s">
        <v>330</v>
      </c>
      <c r="E64" s="314" t="s">
        <v>206</v>
      </c>
      <c r="F64" s="315"/>
      <c r="G64" s="315"/>
      <c r="H64" s="353">
        <v>3245</v>
      </c>
      <c r="I64" s="353">
        <f t="shared" si="3"/>
        <v>1622.5</v>
      </c>
      <c r="J64" s="353"/>
      <c r="K64" s="353"/>
      <c r="L64" s="353"/>
      <c r="M64" s="353">
        <f t="shared" si="4"/>
        <v>1622.5</v>
      </c>
      <c r="N64" s="344"/>
    </row>
    <row r="65" spans="1:14" ht="29.25" customHeight="1" x14ac:dyDescent="0.25">
      <c r="A65" s="2"/>
      <c r="B65" s="447">
        <v>8</v>
      </c>
      <c r="C65" s="404" t="s">
        <v>522</v>
      </c>
      <c r="D65" s="314" t="s">
        <v>330</v>
      </c>
      <c r="E65" s="314" t="s">
        <v>206</v>
      </c>
      <c r="F65" s="315"/>
      <c r="G65" s="315"/>
      <c r="H65" s="353">
        <v>1680</v>
      </c>
      <c r="I65" s="353">
        <f t="shared" si="3"/>
        <v>840</v>
      </c>
      <c r="J65" s="353"/>
      <c r="K65" s="353"/>
      <c r="L65" s="353"/>
      <c r="M65" s="353">
        <f t="shared" si="4"/>
        <v>840</v>
      </c>
      <c r="N65" s="344"/>
    </row>
    <row r="66" spans="1:14" ht="28.5" customHeight="1" x14ac:dyDescent="0.25">
      <c r="A66" s="2"/>
      <c r="B66" s="447">
        <v>9</v>
      </c>
      <c r="C66" s="313" t="s">
        <v>473</v>
      </c>
      <c r="D66" s="314" t="s">
        <v>495</v>
      </c>
      <c r="E66" s="314" t="s">
        <v>206</v>
      </c>
      <c r="F66" s="315"/>
      <c r="G66" s="315"/>
      <c r="H66" s="353">
        <v>3245</v>
      </c>
      <c r="I66" s="353">
        <f t="shared" si="3"/>
        <v>1622.5</v>
      </c>
      <c r="J66" s="353"/>
      <c r="K66" s="353"/>
      <c r="L66" s="353"/>
      <c r="M66" s="353">
        <f t="shared" si="4"/>
        <v>1622.5</v>
      </c>
      <c r="N66" s="344"/>
    </row>
    <row r="67" spans="1:14" ht="27.75" customHeight="1" x14ac:dyDescent="0.25">
      <c r="A67" s="2"/>
      <c r="B67" s="447">
        <v>10</v>
      </c>
      <c r="C67" s="313"/>
      <c r="D67" s="314" t="s">
        <v>514</v>
      </c>
      <c r="E67" s="314" t="s">
        <v>206</v>
      </c>
      <c r="F67" s="418"/>
      <c r="G67" s="418"/>
      <c r="H67" s="353"/>
      <c r="I67" s="353">
        <f t="shared" si="3"/>
        <v>0</v>
      </c>
      <c r="J67" s="419"/>
      <c r="K67" s="353"/>
      <c r="L67" s="353"/>
      <c r="M67" s="353">
        <f t="shared" si="4"/>
        <v>0</v>
      </c>
      <c r="N67" s="235"/>
    </row>
    <row r="68" spans="1:14" ht="15.75" thickBot="1" x14ac:dyDescent="0.3">
      <c r="B68" s="200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345"/>
    </row>
    <row r="69" spans="1:14" ht="16.5" thickBot="1" x14ac:dyDescent="0.3">
      <c r="A69" s="215"/>
      <c r="B69" s="346"/>
      <c r="C69" s="346"/>
      <c r="D69" s="347"/>
      <c r="E69" s="348" t="s">
        <v>135</v>
      </c>
      <c r="F69" s="349">
        <f>SUM(F27:F66)</f>
        <v>0</v>
      </c>
      <c r="G69" s="349">
        <f>SUM(G23:G66)</f>
        <v>62905</v>
      </c>
      <c r="H69" s="351">
        <f>SUM(H58:H67)</f>
        <v>25939.4</v>
      </c>
      <c r="I69" s="351">
        <f>SUM(I58:I67)</f>
        <v>12969.7</v>
      </c>
      <c r="J69" s="349">
        <f t="shared" ref="J69:L69" si="6">SUM(J58:J66)</f>
        <v>0</v>
      </c>
      <c r="K69" s="349">
        <f t="shared" si="6"/>
        <v>0</v>
      </c>
      <c r="L69" s="349">
        <f t="shared" si="6"/>
        <v>0</v>
      </c>
      <c r="M69" s="349">
        <f>SUM(M58:M67)</f>
        <v>12969.7</v>
      </c>
      <c r="N69" s="350"/>
    </row>
    <row r="70" spans="1:14" ht="27" customHeight="1" x14ac:dyDescent="0.25"/>
    <row r="73" spans="1:14" ht="15.75" x14ac:dyDescent="0.25">
      <c r="B73" s="467" t="s">
        <v>186</v>
      </c>
      <c r="C73" s="467"/>
      <c r="F73" s="172"/>
      <c r="G73" s="172"/>
      <c r="H73" s="172"/>
      <c r="I73" s="467" t="s">
        <v>67</v>
      </c>
      <c r="J73" s="467"/>
      <c r="K73" s="467"/>
      <c r="L73" s="467"/>
      <c r="M73" s="467"/>
      <c r="N73" s="309"/>
    </row>
    <row r="74" spans="1:14" x14ac:dyDescent="0.25">
      <c r="B74" s="303"/>
      <c r="C74" s="303"/>
      <c r="D74" s="303"/>
      <c r="E74" s="303"/>
      <c r="F74" s="172"/>
      <c r="G74" s="172"/>
      <c r="H74" s="172"/>
      <c r="I74" s="50"/>
      <c r="J74" s="50"/>
      <c r="K74" s="50"/>
      <c r="L74" s="50"/>
      <c r="M74" s="101"/>
      <c r="N74" s="95"/>
    </row>
    <row r="75" spans="1:14" x14ac:dyDescent="0.25">
      <c r="B75" s="465"/>
      <c r="C75" s="465"/>
      <c r="D75" s="303"/>
      <c r="E75" s="303"/>
      <c r="F75" s="172"/>
      <c r="G75" s="172"/>
      <c r="H75" s="172"/>
      <c r="I75" s="465"/>
      <c r="J75" s="465"/>
      <c r="K75" s="465"/>
      <c r="L75" s="465"/>
      <c r="M75" s="465"/>
      <c r="N75" s="95"/>
    </row>
    <row r="76" spans="1:14" x14ac:dyDescent="0.25">
      <c r="B76" s="317" t="s">
        <v>479</v>
      </c>
      <c r="C76" s="317"/>
      <c r="F76" s="303"/>
      <c r="G76" s="303"/>
      <c r="H76" s="303"/>
      <c r="I76" s="464" t="s">
        <v>480</v>
      </c>
      <c r="J76" s="464"/>
      <c r="K76" s="464"/>
      <c r="L76" s="464"/>
      <c r="M76" s="464"/>
      <c r="N76" s="309"/>
    </row>
  </sheetData>
  <mergeCells count="15">
    <mergeCell ref="A5:M5"/>
    <mergeCell ref="I76:M76"/>
    <mergeCell ref="B75:C75"/>
    <mergeCell ref="C55:N55"/>
    <mergeCell ref="B73:C73"/>
    <mergeCell ref="B7:N7"/>
    <mergeCell ref="B9:N9"/>
    <mergeCell ref="I75:M75"/>
    <mergeCell ref="I27:N27"/>
    <mergeCell ref="I30:N30"/>
    <mergeCell ref="B30:D30"/>
    <mergeCell ref="B27:D27"/>
    <mergeCell ref="C29:D29"/>
    <mergeCell ref="K29:N29"/>
    <mergeCell ref="I73:M73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305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306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307</v>
      </c>
      <c r="C4" s="78">
        <f>'CASAS DE SALUD'!E19</f>
        <v>4560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308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309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20" t="s">
        <v>339</v>
      </c>
      <c r="B13" s="521"/>
      <c r="C13" s="521"/>
      <c r="D13" s="522"/>
    </row>
    <row r="14" spans="1:8" x14ac:dyDescent="0.25">
      <c r="A14" s="200"/>
      <c r="B14" s="523" t="s">
        <v>352</v>
      </c>
      <c r="C14" s="523"/>
      <c r="D14" s="201"/>
    </row>
    <row r="15" spans="1:8" ht="15.75" thickBot="1" x14ac:dyDescent="0.3">
      <c r="A15" s="202"/>
      <c r="B15" s="203"/>
      <c r="C15" s="204"/>
      <c r="D15" s="205"/>
    </row>
    <row r="16" spans="1:8" x14ac:dyDescent="0.25">
      <c r="A16" s="198" t="s">
        <v>331</v>
      </c>
      <c r="B16" s="198" t="s">
        <v>333</v>
      </c>
      <c r="C16" s="199" t="s">
        <v>334</v>
      </c>
      <c r="D16" s="199" t="s">
        <v>335</v>
      </c>
      <c r="E16" s="194"/>
      <c r="F16" s="194"/>
    </row>
    <row r="17" spans="1:6" ht="48.75" customHeight="1" x14ac:dyDescent="0.25">
      <c r="A17" s="181" t="s">
        <v>332</v>
      </c>
      <c r="B17" s="195" t="s">
        <v>336</v>
      </c>
      <c r="C17" s="197" t="s">
        <v>337</v>
      </c>
      <c r="D17" s="197" t="s">
        <v>338</v>
      </c>
      <c r="E17" s="194"/>
      <c r="F17" s="194"/>
    </row>
    <row r="18" spans="1:6" ht="43.5" customHeight="1" x14ac:dyDescent="0.25">
      <c r="A18" s="196" t="s">
        <v>340</v>
      </c>
      <c r="B18" s="195" t="s">
        <v>336</v>
      </c>
      <c r="C18" s="197" t="s">
        <v>338</v>
      </c>
      <c r="D18" s="197" t="s">
        <v>337</v>
      </c>
    </row>
    <row r="19" spans="1:6" ht="44.25" customHeight="1" x14ac:dyDescent="0.25">
      <c r="A19" s="195" t="s">
        <v>341</v>
      </c>
      <c r="B19" s="195" t="s">
        <v>336</v>
      </c>
      <c r="C19" s="197" t="s">
        <v>338</v>
      </c>
      <c r="D19" s="197" t="s">
        <v>337</v>
      </c>
    </row>
    <row r="20" spans="1:6" ht="60" x14ac:dyDescent="0.25">
      <c r="A20" s="206" t="s">
        <v>342</v>
      </c>
      <c r="B20" s="195" t="s">
        <v>336</v>
      </c>
      <c r="C20" s="197" t="s">
        <v>338</v>
      </c>
      <c r="D20" s="197" t="s">
        <v>337</v>
      </c>
    </row>
    <row r="21" spans="1:6" x14ac:dyDescent="0.25">
      <c r="A21" s="207"/>
      <c r="B21" s="208"/>
      <c r="C21" s="209"/>
      <c r="D21" s="209"/>
    </row>
    <row r="22" spans="1:6" x14ac:dyDescent="0.25">
      <c r="A22" s="207"/>
      <c r="B22" s="208"/>
      <c r="C22" s="209"/>
      <c r="D22" s="209"/>
    </row>
    <row r="23" spans="1:6" x14ac:dyDescent="0.25">
      <c r="A23" s="207"/>
      <c r="B23" s="208"/>
      <c r="C23" s="209"/>
      <c r="D23" s="209"/>
    </row>
    <row r="24" spans="1:6" ht="15.75" thickBot="1" x14ac:dyDescent="0.3">
      <c r="A24" s="207"/>
      <c r="B24" s="203"/>
      <c r="C24" s="211"/>
      <c r="D24" s="209"/>
    </row>
    <row r="25" spans="1:6" ht="30" x14ac:dyDescent="0.25">
      <c r="A25" s="207"/>
      <c r="B25" s="210" t="s">
        <v>350</v>
      </c>
      <c r="C25" s="211"/>
      <c r="D25" s="209"/>
    </row>
    <row r="26" spans="1:6" x14ac:dyDescent="0.25">
      <c r="A26" s="207"/>
      <c r="B26" s="210" t="s">
        <v>349</v>
      </c>
      <c r="C26" s="211"/>
      <c r="D26" s="209"/>
    </row>
    <row r="29" spans="1:6" ht="15.75" thickBot="1" x14ac:dyDescent="0.3"/>
    <row r="30" spans="1:6" ht="18.75" x14ac:dyDescent="0.3">
      <c r="A30" s="520" t="s">
        <v>348</v>
      </c>
      <c r="B30" s="521"/>
      <c r="C30" s="521"/>
      <c r="D30" s="522"/>
    </row>
    <row r="31" spans="1:6" x14ac:dyDescent="0.25">
      <c r="A31" s="200"/>
      <c r="B31" s="523" t="s">
        <v>352</v>
      </c>
      <c r="C31" s="523"/>
      <c r="D31" s="201"/>
    </row>
    <row r="32" spans="1:6" ht="15.75" thickBot="1" x14ac:dyDescent="0.3">
      <c r="A32" s="202"/>
      <c r="B32" s="203"/>
      <c r="C32" s="204"/>
      <c r="D32" s="205"/>
    </row>
    <row r="33" spans="1:4" x14ac:dyDescent="0.25">
      <c r="A33" s="198" t="s">
        <v>331</v>
      </c>
      <c r="B33" s="198" t="s">
        <v>333</v>
      </c>
      <c r="C33" s="199" t="s">
        <v>334</v>
      </c>
      <c r="D33" s="199" t="s">
        <v>335</v>
      </c>
    </row>
    <row r="34" spans="1:4" ht="45" x14ac:dyDescent="0.25">
      <c r="A34" s="195" t="s">
        <v>343</v>
      </c>
      <c r="B34" s="195" t="s">
        <v>336</v>
      </c>
      <c r="C34" s="197" t="s">
        <v>337</v>
      </c>
      <c r="D34" s="197" t="s">
        <v>338</v>
      </c>
    </row>
    <row r="35" spans="1:4" ht="60" x14ac:dyDescent="0.25">
      <c r="A35" s="206" t="s">
        <v>344</v>
      </c>
      <c r="B35" s="195" t="s">
        <v>336</v>
      </c>
      <c r="C35" s="197" t="s">
        <v>338</v>
      </c>
      <c r="D35" s="197" t="s">
        <v>337</v>
      </c>
    </row>
    <row r="36" spans="1:4" ht="60" x14ac:dyDescent="0.25">
      <c r="A36" s="195" t="s">
        <v>345</v>
      </c>
      <c r="B36" s="195" t="s">
        <v>336</v>
      </c>
      <c r="C36" s="197" t="s">
        <v>338</v>
      </c>
      <c r="D36" s="197" t="s">
        <v>337</v>
      </c>
    </row>
    <row r="37" spans="1:4" ht="60" x14ac:dyDescent="0.25">
      <c r="A37" s="206" t="s">
        <v>346</v>
      </c>
      <c r="B37" s="195" t="s">
        <v>336</v>
      </c>
      <c r="C37" s="197" t="s">
        <v>338</v>
      </c>
      <c r="D37" s="197" t="s">
        <v>337</v>
      </c>
    </row>
    <row r="38" spans="1:4" ht="45" x14ac:dyDescent="0.25">
      <c r="A38" s="195" t="s">
        <v>347</v>
      </c>
      <c r="B38" s="195" t="s">
        <v>336</v>
      </c>
      <c r="C38" s="197" t="s">
        <v>337</v>
      </c>
      <c r="D38" s="197" t="s">
        <v>338</v>
      </c>
    </row>
    <row r="42" spans="1:4" ht="15.75" thickBot="1" x14ac:dyDescent="0.3">
      <c r="B42" s="203"/>
    </row>
    <row r="43" spans="1:4" ht="30" x14ac:dyDescent="0.25">
      <c r="B43" s="210" t="s">
        <v>350</v>
      </c>
    </row>
    <row r="44" spans="1:4" x14ac:dyDescent="0.25">
      <c r="B44" s="210" t="s">
        <v>349</v>
      </c>
    </row>
    <row r="46" spans="1:4" ht="15.75" thickBot="1" x14ac:dyDescent="0.3"/>
    <row r="47" spans="1:4" ht="18.75" x14ac:dyDescent="0.3">
      <c r="A47" s="520" t="s">
        <v>351</v>
      </c>
      <c r="B47" s="521"/>
      <c r="C47" s="521"/>
      <c r="D47" s="522"/>
    </row>
    <row r="48" spans="1:4" x14ac:dyDescent="0.25">
      <c r="A48" s="200"/>
      <c r="B48" s="523" t="s">
        <v>352</v>
      </c>
      <c r="C48" s="523"/>
      <c r="D48" s="201"/>
    </row>
    <row r="49" spans="1:4" ht="15.75" thickBot="1" x14ac:dyDescent="0.3">
      <c r="A49" s="202"/>
      <c r="B49" s="203"/>
      <c r="C49" s="204"/>
      <c r="D49" s="205"/>
    </row>
    <row r="50" spans="1:4" x14ac:dyDescent="0.25">
      <c r="A50" s="198" t="s">
        <v>331</v>
      </c>
      <c r="B50" s="198" t="s">
        <v>333</v>
      </c>
      <c r="C50" s="199" t="s">
        <v>334</v>
      </c>
      <c r="D50" s="199" t="s">
        <v>335</v>
      </c>
    </row>
    <row r="51" spans="1:4" ht="45" x14ac:dyDescent="0.25">
      <c r="A51" s="195" t="s">
        <v>343</v>
      </c>
      <c r="B51" s="195" t="s">
        <v>336</v>
      </c>
      <c r="C51" s="197" t="s">
        <v>337</v>
      </c>
      <c r="D51" s="197" t="s">
        <v>338</v>
      </c>
    </row>
    <row r="52" spans="1:4" ht="60" x14ac:dyDescent="0.25">
      <c r="A52" s="206" t="s">
        <v>344</v>
      </c>
      <c r="B52" s="195" t="s">
        <v>336</v>
      </c>
      <c r="C52" s="197" t="s">
        <v>338</v>
      </c>
      <c r="D52" s="197" t="s">
        <v>337</v>
      </c>
    </row>
    <row r="53" spans="1:4" ht="60" x14ac:dyDescent="0.25">
      <c r="A53" s="195" t="s">
        <v>345</v>
      </c>
      <c r="B53" s="195" t="s">
        <v>336</v>
      </c>
      <c r="C53" s="197" t="s">
        <v>338</v>
      </c>
      <c r="D53" s="197" t="s">
        <v>337</v>
      </c>
    </row>
    <row r="54" spans="1:4" ht="60" x14ac:dyDescent="0.25">
      <c r="A54" s="206" t="s">
        <v>346</v>
      </c>
      <c r="B54" s="195" t="s">
        <v>336</v>
      </c>
      <c r="C54" s="197" t="s">
        <v>338</v>
      </c>
      <c r="D54" s="197" t="s">
        <v>337</v>
      </c>
    </row>
    <row r="55" spans="1:4" ht="45" x14ac:dyDescent="0.25">
      <c r="A55" s="195" t="s">
        <v>347</v>
      </c>
      <c r="B55" s="195" t="s">
        <v>336</v>
      </c>
      <c r="C55" s="197" t="s">
        <v>337</v>
      </c>
      <c r="D55" s="197" t="s">
        <v>338</v>
      </c>
    </row>
    <row r="58" spans="1:4" ht="15.75" thickBot="1" x14ac:dyDescent="0.3">
      <c r="B58" s="203"/>
    </row>
    <row r="59" spans="1:4" ht="30" x14ac:dyDescent="0.25">
      <c r="B59" s="210" t="s">
        <v>350</v>
      </c>
    </row>
    <row r="60" spans="1:4" x14ac:dyDescent="0.25">
      <c r="B60" s="210" t="s">
        <v>349</v>
      </c>
    </row>
    <row r="64" spans="1:4" ht="15.75" thickBot="1" x14ac:dyDescent="0.3"/>
    <row r="65" spans="1:4" ht="18.75" x14ac:dyDescent="0.3">
      <c r="A65" s="520" t="s">
        <v>353</v>
      </c>
      <c r="B65" s="521"/>
      <c r="C65" s="521"/>
      <c r="D65" s="522"/>
    </row>
    <row r="66" spans="1:4" x14ac:dyDescent="0.25">
      <c r="A66" s="200"/>
      <c r="B66" s="523" t="s">
        <v>352</v>
      </c>
      <c r="C66" s="523"/>
      <c r="D66" s="201"/>
    </row>
    <row r="67" spans="1:4" ht="15.75" thickBot="1" x14ac:dyDescent="0.3">
      <c r="A67" s="202"/>
      <c r="B67" s="203"/>
      <c r="C67" s="204"/>
      <c r="D67" s="205"/>
    </row>
    <row r="68" spans="1:4" x14ac:dyDescent="0.25">
      <c r="A68" s="198" t="s">
        <v>331</v>
      </c>
      <c r="B68" s="198" t="s">
        <v>333</v>
      </c>
      <c r="C68" s="199" t="s">
        <v>334</v>
      </c>
      <c r="D68" s="199" t="s">
        <v>335</v>
      </c>
    </row>
    <row r="69" spans="1:4" ht="45" x14ac:dyDescent="0.25">
      <c r="A69" s="195" t="s">
        <v>354</v>
      </c>
      <c r="B69" s="195" t="s">
        <v>336</v>
      </c>
      <c r="C69" s="197" t="s">
        <v>337</v>
      </c>
      <c r="D69" s="197" t="s">
        <v>338</v>
      </c>
    </row>
    <row r="70" spans="1:4" ht="60" x14ac:dyDescent="0.25">
      <c r="A70" s="206" t="s">
        <v>355</v>
      </c>
      <c r="B70" s="195" t="s">
        <v>336</v>
      </c>
      <c r="C70" s="197" t="s">
        <v>338</v>
      </c>
      <c r="D70" s="197" t="s">
        <v>337</v>
      </c>
    </row>
    <row r="71" spans="1:4" ht="60" x14ac:dyDescent="0.25">
      <c r="A71" s="195" t="s">
        <v>356</v>
      </c>
      <c r="B71" s="195" t="s">
        <v>336</v>
      </c>
      <c r="C71" s="197" t="s">
        <v>338</v>
      </c>
      <c r="D71" s="197" t="s">
        <v>337</v>
      </c>
    </row>
    <row r="72" spans="1:4" x14ac:dyDescent="0.25">
      <c r="A72" s="206"/>
      <c r="B72" s="195"/>
      <c r="C72" s="197"/>
      <c r="D72" s="197"/>
    </row>
    <row r="73" spans="1:4" x14ac:dyDescent="0.25">
      <c r="A73" s="195"/>
      <c r="B73" s="195"/>
      <c r="C73" s="197"/>
      <c r="D73" s="197"/>
    </row>
    <row r="76" spans="1:4" ht="15.75" thickBot="1" x14ac:dyDescent="0.3">
      <c r="B76" s="203"/>
    </row>
    <row r="77" spans="1:4" ht="30" x14ac:dyDescent="0.25">
      <c r="B77" s="210" t="s">
        <v>350</v>
      </c>
    </row>
    <row r="78" spans="1:4" x14ac:dyDescent="0.25">
      <c r="B78" s="210" t="s">
        <v>349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73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370</v>
      </c>
      <c r="C2" s="173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312</v>
      </c>
      <c r="C3" s="173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73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477" t="s">
        <v>1</v>
      </c>
      <c r="F5" s="477"/>
      <c r="G5" s="477"/>
      <c r="H5" s="477"/>
      <c r="I5" s="477" t="s">
        <v>2</v>
      </c>
      <c r="J5" s="477"/>
      <c r="K5" s="477"/>
      <c r="L5" s="477"/>
      <c r="M5" s="477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273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74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252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82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216</v>
      </c>
      <c r="C14" s="24" t="s">
        <v>144</v>
      </c>
      <c r="D14" s="18">
        <v>6238</v>
      </c>
      <c r="E14" s="18">
        <f t="shared" si="0"/>
        <v>3119</v>
      </c>
      <c r="F14" s="182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82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82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7"/>
      <c r="Q16" s="187"/>
      <c r="R16" s="187"/>
      <c r="S16" s="187"/>
      <c r="T16" s="187"/>
      <c r="U16" s="187"/>
    </row>
    <row r="17" spans="1:23" s="2" customFormat="1" ht="27.75" customHeight="1" x14ac:dyDescent="0.25">
      <c r="A17" s="2">
        <v>6</v>
      </c>
      <c r="B17" s="17" t="s">
        <v>275</v>
      </c>
      <c r="C17" s="24" t="s">
        <v>144</v>
      </c>
      <c r="D17" s="18">
        <v>6238</v>
      </c>
      <c r="E17" s="18">
        <f t="shared" si="0"/>
        <v>3119</v>
      </c>
      <c r="F17" s="182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7"/>
      <c r="Q17" s="187"/>
      <c r="R17" s="187"/>
      <c r="S17" s="187"/>
      <c r="T17" s="187"/>
      <c r="U17" s="187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82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7"/>
      <c r="Q18" s="187"/>
      <c r="R18" s="187"/>
      <c r="S18" s="187"/>
      <c r="T18" s="187"/>
      <c r="U18" s="187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82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7"/>
      <c r="Q19" s="187"/>
      <c r="R19" s="187"/>
      <c r="S19" s="187"/>
      <c r="T19" s="187"/>
      <c r="U19" s="187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82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7"/>
      <c r="Q20" s="187"/>
      <c r="R20" s="187"/>
      <c r="S20" s="187"/>
      <c r="T20" s="187"/>
      <c r="U20" s="187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82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8" t="s">
        <v>320</v>
      </c>
      <c r="Q21" s="188" t="s">
        <v>321</v>
      </c>
      <c r="R21" s="188" t="s">
        <v>322</v>
      </c>
      <c r="S21" s="473" t="s">
        <v>323</v>
      </c>
      <c r="T21" s="473"/>
      <c r="U21" s="473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82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9" t="s">
        <v>316</v>
      </c>
      <c r="Q22" s="189" t="s">
        <v>315</v>
      </c>
      <c r="R22" s="189" t="s">
        <v>317</v>
      </c>
      <c r="S22" s="189" t="s">
        <v>306</v>
      </c>
      <c r="T22" s="189" t="s">
        <v>318</v>
      </c>
      <c r="U22" s="189" t="s">
        <v>319</v>
      </c>
    </row>
    <row r="23" spans="1:23" s="2" customFormat="1" ht="27.75" customHeight="1" x14ac:dyDescent="0.35">
      <c r="A23" s="2">
        <v>12</v>
      </c>
      <c r="B23" s="17" t="s">
        <v>357</v>
      </c>
      <c r="C23" s="24" t="s">
        <v>144</v>
      </c>
      <c r="D23" s="18">
        <v>6238</v>
      </c>
      <c r="E23" s="18">
        <f t="shared" si="0"/>
        <v>3119</v>
      </c>
      <c r="F23" s="182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8">
        <v>16981</v>
      </c>
      <c r="Q23" s="188">
        <v>12652</v>
      </c>
      <c r="R23" s="188">
        <v>4783</v>
      </c>
      <c r="S23" s="188">
        <v>47320</v>
      </c>
      <c r="T23" s="188">
        <v>3920</v>
      </c>
      <c r="U23" s="188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82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90">
        <v>500</v>
      </c>
      <c r="W24" s="191" t="s">
        <v>324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90">
        <v>500</v>
      </c>
      <c r="W25" s="191" t="s">
        <v>326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90">
        <v>2000</v>
      </c>
      <c r="W26" s="191" t="s">
        <v>325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90">
        <v>4000</v>
      </c>
      <c r="W27" s="191" t="s">
        <v>327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478" t="s">
        <v>1</v>
      </c>
      <c r="F31" s="478"/>
      <c r="G31" s="478"/>
      <c r="H31" s="478"/>
      <c r="I31" s="478" t="s">
        <v>2</v>
      </c>
      <c r="J31" s="478"/>
      <c r="K31" s="478"/>
      <c r="L31" s="478"/>
      <c r="M31" s="478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273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20">
        <v>18</v>
      </c>
      <c r="B34" s="16" t="s">
        <v>276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20">
        <v>23</v>
      </c>
      <c r="B39" s="16" t="s">
        <v>271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218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20">
        <v>27</v>
      </c>
      <c r="B43" s="16" t="s">
        <v>289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328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7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358</v>
      </c>
      <c r="C57" s="173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7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7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479" t="s">
        <v>137</v>
      </c>
      <c r="E60" s="479"/>
      <c r="F60" s="479"/>
      <c r="G60" s="479"/>
      <c r="H60" s="479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73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7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66"/>
    </row>
    <row r="63" spans="1:15" x14ac:dyDescent="0.25">
      <c r="C63" s="17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474" t="s">
        <v>249</v>
      </c>
      <c r="C64" s="474"/>
      <c r="D64" s="475" t="s">
        <v>250</v>
      </c>
      <c r="E64" s="475"/>
      <c r="F64" s="475"/>
      <c r="G64" s="475"/>
      <c r="H64" s="475"/>
      <c r="I64" s="476" t="s">
        <v>253</v>
      </c>
      <c r="J64" s="476"/>
      <c r="K64" s="476"/>
      <c r="L64" s="476"/>
      <c r="M64" s="476"/>
      <c r="N64" s="52"/>
    </row>
    <row r="65" spans="3:14" ht="15" customHeight="1" x14ac:dyDescent="0.25">
      <c r="C65" s="17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9"/>
  <sheetViews>
    <sheetView topLeftCell="A13" workbookViewId="0">
      <selection activeCell="C6" sqref="C6:C18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9" customWidth="1"/>
    <col min="4" max="4" width="11.85546875" customWidth="1"/>
    <col min="5" max="5" width="10" customWidth="1"/>
    <col min="6" max="6" width="12.5703125" hidden="1" customWidth="1"/>
    <col min="7" max="7" width="12.5703125" customWidth="1"/>
    <col min="8" max="8" width="13.42578125" bestFit="1" customWidth="1"/>
    <col min="9" max="9" width="11.42578125" hidden="1" customWidth="1"/>
    <col min="10" max="10" width="13.42578125" hidden="1" customWidth="1"/>
    <col min="11" max="11" width="12" bestFit="1" customWidth="1"/>
    <col min="12" max="12" width="14.7109375" customWidth="1"/>
    <col min="13" max="13" width="33.140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481" t="s">
        <v>527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482" t="s">
        <v>174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x14ac:dyDescent="0.25">
      <c r="A3" s="483" t="s">
        <v>537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7.15" customHeight="1" x14ac:dyDescent="0.25">
      <c r="A4" s="113"/>
      <c r="B4" s="114"/>
      <c r="C4" s="93"/>
      <c r="D4" s="115"/>
      <c r="E4" s="116"/>
      <c r="F4" s="116"/>
      <c r="G4" s="116"/>
      <c r="H4" s="117"/>
      <c r="I4" s="117"/>
      <c r="J4" s="117"/>
      <c r="K4" s="117"/>
      <c r="L4" s="117"/>
      <c r="M4" s="118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24" x14ac:dyDescent="0.25">
      <c r="A5" s="277" t="s">
        <v>187</v>
      </c>
      <c r="B5" s="277"/>
      <c r="C5" s="278"/>
      <c r="D5" s="279"/>
      <c r="E5" s="280" t="s">
        <v>504</v>
      </c>
      <c r="F5" s="281" t="s">
        <v>209</v>
      </c>
      <c r="G5" s="281" t="s">
        <v>209</v>
      </c>
      <c r="H5" s="282" t="s">
        <v>170</v>
      </c>
      <c r="I5" s="282"/>
      <c r="J5" s="282" t="s">
        <v>8</v>
      </c>
      <c r="K5" s="298" t="s">
        <v>496</v>
      </c>
      <c r="L5" s="282" t="s">
        <v>172</v>
      </c>
      <c r="M5" s="80" t="s">
        <v>180</v>
      </c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25">
      <c r="A6" s="440">
        <v>1</v>
      </c>
      <c r="B6" s="234" t="s">
        <v>208</v>
      </c>
      <c r="C6" s="413" t="s">
        <v>210</v>
      </c>
      <c r="D6" s="86" t="s">
        <v>189</v>
      </c>
      <c r="E6" s="43" t="s">
        <v>506</v>
      </c>
      <c r="F6" s="266">
        <v>5340</v>
      </c>
      <c r="G6" s="266">
        <v>6555.58</v>
      </c>
      <c r="H6" s="267">
        <f>SUM(G6/2)</f>
        <v>3277.79</v>
      </c>
      <c r="I6" s="267"/>
      <c r="J6" s="267"/>
      <c r="K6" s="267">
        <v>0</v>
      </c>
      <c r="L6" s="267">
        <f t="shared" ref="L6:L13" si="0">H6</f>
        <v>3277.79</v>
      </c>
      <c r="M6" s="85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25">
      <c r="A7" s="440">
        <f>SUM(A6+1)</f>
        <v>2</v>
      </c>
      <c r="B7" s="234" t="s">
        <v>208</v>
      </c>
      <c r="C7" s="414" t="s">
        <v>211</v>
      </c>
      <c r="D7" s="86" t="s">
        <v>189</v>
      </c>
      <c r="E7" s="43" t="s">
        <v>506</v>
      </c>
      <c r="F7" s="266">
        <v>2530</v>
      </c>
      <c r="G7" s="266">
        <v>3105.28</v>
      </c>
      <c r="H7" s="267">
        <f t="shared" ref="H7:H18" si="1">SUM(G7/2)</f>
        <v>1552.64</v>
      </c>
      <c r="I7" s="267"/>
      <c r="J7" s="267"/>
      <c r="K7" s="267">
        <v>0</v>
      </c>
      <c r="L7" s="267">
        <f>K7+H7</f>
        <v>1552.64</v>
      </c>
      <c r="M7" s="85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149999999999999" customHeight="1" x14ac:dyDescent="0.25">
      <c r="A8" s="234">
        <f t="shared" ref="A8:A16" si="2">SUM(A7+1)</f>
        <v>3</v>
      </c>
      <c r="B8" s="234" t="s">
        <v>208</v>
      </c>
      <c r="C8" s="288" t="s">
        <v>417</v>
      </c>
      <c r="D8" s="254" t="s">
        <v>189</v>
      </c>
      <c r="E8" s="235" t="s">
        <v>505</v>
      </c>
      <c r="F8" s="269">
        <v>7880</v>
      </c>
      <c r="G8" s="266">
        <v>11118.88</v>
      </c>
      <c r="H8" s="267">
        <f t="shared" ref="H8" si="3">SUM(G8/2)</f>
        <v>5559.44</v>
      </c>
      <c r="I8" s="267"/>
      <c r="J8" s="267"/>
      <c r="K8" s="267">
        <v>0</v>
      </c>
      <c r="L8" s="267">
        <f>H8-K8</f>
        <v>5559.44</v>
      </c>
      <c r="M8" s="85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149999999999999" customHeight="1" x14ac:dyDescent="0.25">
      <c r="A9" s="440">
        <f t="shared" si="2"/>
        <v>4</v>
      </c>
      <c r="B9" s="234" t="s">
        <v>208</v>
      </c>
      <c r="C9" s="289" t="s">
        <v>212</v>
      </c>
      <c r="D9" s="90" t="s">
        <v>189</v>
      </c>
      <c r="E9" s="91" t="s">
        <v>506</v>
      </c>
      <c r="F9" s="268">
        <v>4100</v>
      </c>
      <c r="G9" s="266">
        <v>5153.2</v>
      </c>
      <c r="H9" s="267">
        <f t="shared" si="1"/>
        <v>2576.6</v>
      </c>
      <c r="I9" s="269"/>
      <c r="J9" s="267"/>
      <c r="K9" s="267">
        <v>0</v>
      </c>
      <c r="L9" s="267">
        <f t="shared" si="0"/>
        <v>2576.6</v>
      </c>
      <c r="M9" s="85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5" customHeight="1" x14ac:dyDescent="0.25">
      <c r="A10" s="234">
        <f t="shared" si="2"/>
        <v>5</v>
      </c>
      <c r="B10" s="234" t="s">
        <v>208</v>
      </c>
      <c r="C10" s="290" t="s">
        <v>416</v>
      </c>
      <c r="D10" s="90" t="s">
        <v>189</v>
      </c>
      <c r="E10" s="235" t="s">
        <v>505</v>
      </c>
      <c r="F10" s="269">
        <v>7880</v>
      </c>
      <c r="G10" s="266">
        <v>11118.88</v>
      </c>
      <c r="H10" s="267">
        <f t="shared" ref="H10" si="4">SUM(G10/2)</f>
        <v>5559.44</v>
      </c>
      <c r="I10" s="269"/>
      <c r="J10" s="269"/>
      <c r="K10" s="269">
        <v>0</v>
      </c>
      <c r="L10" s="269">
        <f>H10+K10</f>
        <v>5559.44</v>
      </c>
      <c r="M10" s="85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440">
        <f t="shared" si="2"/>
        <v>6</v>
      </c>
      <c r="B11" s="234" t="s">
        <v>208</v>
      </c>
      <c r="C11" s="289" t="s">
        <v>399</v>
      </c>
      <c r="D11" s="90" t="s">
        <v>189</v>
      </c>
      <c r="E11" s="91" t="s">
        <v>506</v>
      </c>
      <c r="F11" s="268">
        <v>6720</v>
      </c>
      <c r="G11" s="266">
        <v>8249.34</v>
      </c>
      <c r="H11" s="267">
        <f t="shared" si="1"/>
        <v>4124.67</v>
      </c>
      <c r="I11" s="269"/>
      <c r="J11" s="269"/>
      <c r="K11" s="269">
        <v>0</v>
      </c>
      <c r="L11" s="267">
        <f>H11-K11</f>
        <v>4124.67</v>
      </c>
      <c r="M11" s="85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440">
        <f t="shared" si="2"/>
        <v>7</v>
      </c>
      <c r="B12" s="234" t="s">
        <v>208</v>
      </c>
      <c r="C12" s="415" t="s">
        <v>215</v>
      </c>
      <c r="D12" s="86" t="s">
        <v>189</v>
      </c>
      <c r="E12" s="43" t="s">
        <v>506</v>
      </c>
      <c r="F12" s="267">
        <v>2520</v>
      </c>
      <c r="G12" s="266">
        <v>3107.28</v>
      </c>
      <c r="H12" s="267">
        <f t="shared" si="1"/>
        <v>1553.64</v>
      </c>
      <c r="I12" s="267"/>
      <c r="J12" s="267"/>
      <c r="K12" s="267">
        <v>0</v>
      </c>
      <c r="L12" s="267">
        <f t="shared" si="0"/>
        <v>1553.64</v>
      </c>
      <c r="M12" s="88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25">
      <c r="A13" s="440">
        <f t="shared" si="2"/>
        <v>8</v>
      </c>
      <c r="B13" s="234" t="s">
        <v>208</v>
      </c>
      <c r="C13" s="415" t="s">
        <v>400</v>
      </c>
      <c r="D13" s="86" t="s">
        <v>189</v>
      </c>
      <c r="E13" s="43" t="s">
        <v>506</v>
      </c>
      <c r="F13" s="267">
        <v>7460</v>
      </c>
      <c r="G13" s="266">
        <v>9082.08</v>
      </c>
      <c r="H13" s="267">
        <f t="shared" si="1"/>
        <v>4541.04</v>
      </c>
      <c r="I13" s="267"/>
      <c r="J13" s="267"/>
      <c r="K13" s="267">
        <v>0</v>
      </c>
      <c r="L13" s="267">
        <f t="shared" si="0"/>
        <v>4541.04</v>
      </c>
      <c r="M13" s="85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25">
      <c r="A14" s="440">
        <f t="shared" si="2"/>
        <v>9</v>
      </c>
      <c r="B14" s="234" t="s">
        <v>208</v>
      </c>
      <c r="C14" s="415" t="s">
        <v>524</v>
      </c>
      <c r="D14" s="86" t="s">
        <v>189</v>
      </c>
      <c r="E14" s="43" t="s">
        <v>506</v>
      </c>
      <c r="F14" s="267">
        <v>9300</v>
      </c>
      <c r="G14" s="266">
        <v>11311.66</v>
      </c>
      <c r="H14" s="267">
        <f t="shared" si="1"/>
        <v>5655.83</v>
      </c>
      <c r="I14" s="267"/>
      <c r="J14" s="267"/>
      <c r="K14" s="267">
        <v>0</v>
      </c>
      <c r="L14" s="267">
        <f>H14+K14</f>
        <v>5655.83</v>
      </c>
      <c r="M14" s="85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25">
      <c r="A15" s="234">
        <f t="shared" si="2"/>
        <v>10</v>
      </c>
      <c r="B15" s="234" t="s">
        <v>208</v>
      </c>
      <c r="C15" s="288" t="s">
        <v>418</v>
      </c>
      <c r="D15" s="254" t="s">
        <v>189</v>
      </c>
      <c r="E15" s="235" t="s">
        <v>505</v>
      </c>
      <c r="F15" s="267">
        <v>6900</v>
      </c>
      <c r="G15" s="266">
        <v>8481.06</v>
      </c>
      <c r="H15" s="267">
        <f t="shared" si="1"/>
        <v>4240.53</v>
      </c>
      <c r="I15" s="267"/>
      <c r="J15" s="267"/>
      <c r="K15" s="267">
        <v>0</v>
      </c>
      <c r="L15" s="267">
        <f>H15+K15</f>
        <v>4240.53</v>
      </c>
      <c r="M15" s="88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25">
      <c r="A16" s="440">
        <f t="shared" si="2"/>
        <v>11</v>
      </c>
      <c r="B16" s="234" t="s">
        <v>208</v>
      </c>
      <c r="C16" s="415" t="s">
        <v>422</v>
      </c>
      <c r="D16" s="254" t="s">
        <v>189</v>
      </c>
      <c r="E16" s="405" t="s">
        <v>506</v>
      </c>
      <c r="F16" s="267">
        <v>2520</v>
      </c>
      <c r="G16" s="266">
        <v>3227.7</v>
      </c>
      <c r="H16" s="267">
        <f t="shared" si="1"/>
        <v>1613.85</v>
      </c>
      <c r="I16" s="267"/>
      <c r="J16" s="267"/>
      <c r="K16" s="267">
        <v>0</v>
      </c>
      <c r="L16" s="267">
        <f>H16+K16</f>
        <v>1613.85</v>
      </c>
      <c r="M16" s="88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25">
      <c r="A17" s="234">
        <f>SUM(A16+1)</f>
        <v>12</v>
      </c>
      <c r="B17" s="234" t="s">
        <v>208</v>
      </c>
      <c r="C17" s="288" t="s">
        <v>429</v>
      </c>
      <c r="D17" s="254" t="s">
        <v>189</v>
      </c>
      <c r="E17" s="235" t="s">
        <v>505</v>
      </c>
      <c r="F17" s="267">
        <v>5750</v>
      </c>
      <c r="G17" s="266">
        <v>7100.94</v>
      </c>
      <c r="H17" s="267">
        <f t="shared" si="1"/>
        <v>3550.47</v>
      </c>
      <c r="I17" s="267"/>
      <c r="J17" s="267"/>
      <c r="K17" s="267"/>
      <c r="L17" s="267">
        <f t="shared" ref="L17:L18" si="5">H17+K17</f>
        <v>3550.47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thickBot="1" x14ac:dyDescent="0.3">
      <c r="A18" s="424">
        <v>13</v>
      </c>
      <c r="B18" s="424" t="s">
        <v>208</v>
      </c>
      <c r="C18" s="425" t="s">
        <v>517</v>
      </c>
      <c r="D18" s="426" t="s">
        <v>189</v>
      </c>
      <c r="E18" s="427" t="s">
        <v>505</v>
      </c>
      <c r="F18" s="428"/>
      <c r="G18" s="428">
        <v>6678</v>
      </c>
      <c r="H18" s="428">
        <f t="shared" si="1"/>
        <v>3339</v>
      </c>
      <c r="I18" s="428"/>
      <c r="J18" s="428"/>
      <c r="K18" s="428"/>
      <c r="L18" s="267">
        <f t="shared" si="5"/>
        <v>3339</v>
      </c>
      <c r="M18" s="4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6.5" thickBot="1" x14ac:dyDescent="0.3">
      <c r="A19" s="346"/>
      <c r="B19" s="346"/>
      <c r="C19" s="347"/>
      <c r="D19" s="355" t="s">
        <v>135</v>
      </c>
      <c r="E19" s="349"/>
      <c r="F19" s="349" t="e">
        <f>SUM(#REF!)</f>
        <v>#REF!</v>
      </c>
      <c r="G19" s="351">
        <f>SUM(G6:G18)</f>
        <v>94289.88</v>
      </c>
      <c r="H19" s="351">
        <f>SUM(H6:H18)</f>
        <v>47144.94</v>
      </c>
      <c r="I19" s="351">
        <f>SUM(I6:I17)</f>
        <v>0</v>
      </c>
      <c r="J19" s="351">
        <f>SUM(J6:J17)</f>
        <v>0</v>
      </c>
      <c r="K19" s="351">
        <f>SUM(K6:K17)</f>
        <v>0</v>
      </c>
      <c r="L19" s="351">
        <f>SUM(L6:L18)</f>
        <v>47144.94</v>
      </c>
      <c r="M19" s="350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x14ac:dyDescent="0.25"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x14ac:dyDescent="0.25"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A23" s="484" t="s">
        <v>186</v>
      </c>
      <c r="B23" s="484"/>
      <c r="C23" s="484"/>
      <c r="D23" s="484"/>
      <c r="E23" s="172"/>
      <c r="F23" s="172"/>
      <c r="G23" s="172"/>
      <c r="H23" s="484" t="s">
        <v>67</v>
      </c>
      <c r="I23" s="484"/>
      <c r="J23" s="484"/>
      <c r="K23" s="484"/>
      <c r="L23" s="484"/>
      <c r="M23" s="309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33" customHeight="1" x14ac:dyDescent="0.25">
      <c r="A24" s="309"/>
      <c r="B24" s="309"/>
      <c r="C24" s="309"/>
      <c r="D24" s="309"/>
      <c r="E24" s="172"/>
      <c r="F24" s="172"/>
      <c r="G24" s="172"/>
      <c r="H24" s="50"/>
      <c r="I24" s="50"/>
      <c r="J24" s="50"/>
      <c r="K24" s="50"/>
      <c r="L24" s="101"/>
      <c r="M24" s="95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x14ac:dyDescent="0.25">
      <c r="A25" s="465"/>
      <c r="B25" s="465"/>
      <c r="C25" s="354"/>
      <c r="D25" s="354"/>
      <c r="E25" s="172"/>
      <c r="F25" s="172"/>
      <c r="G25" s="172"/>
      <c r="H25" s="465"/>
      <c r="I25" s="465"/>
      <c r="J25" s="465"/>
      <c r="K25" s="465"/>
      <c r="L25" s="465"/>
      <c r="M25" s="95"/>
    </row>
    <row r="26" spans="1:65" x14ac:dyDescent="0.25">
      <c r="A26" s="480" t="s">
        <v>479</v>
      </c>
      <c r="B26" s="480"/>
      <c r="C26" s="480"/>
      <c r="D26" s="480"/>
      <c r="E26" s="309"/>
      <c r="F26" s="309"/>
      <c r="G26" s="309"/>
      <c r="H26" s="356" t="s">
        <v>480</v>
      </c>
      <c r="I26" s="356"/>
      <c r="J26" s="356"/>
      <c r="K26" s="356"/>
      <c r="L26" s="356"/>
      <c r="M26" s="309"/>
    </row>
    <row r="29" spans="1:65" ht="30" customHeight="1" x14ac:dyDescent="0.25"/>
    <row r="36" spans="1:65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6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65" x14ac:dyDescent="0.25">
      <c r="A38" s="357"/>
      <c r="B38" s="106"/>
      <c r="C38" s="106"/>
      <c r="D38" s="112"/>
      <c r="E38" s="107"/>
      <c r="F38" s="107"/>
      <c r="G38" s="107"/>
      <c r="H38" s="106"/>
      <c r="I38" s="106"/>
      <c r="J38" s="106"/>
      <c r="K38" s="108"/>
      <c r="L38" s="108"/>
      <c r="M38" s="106"/>
    </row>
    <row r="39" spans="1:65" ht="0.75" customHeight="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65" s="48" customFormat="1" ht="15.7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65" s="48" customFormat="1" ht="15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65" s="48" customFormat="1" ht="15.7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65" s="48" customFormat="1" ht="15.75" customHeight="1" x14ac:dyDescent="0.25">
      <c r="A43"/>
      <c r="B43"/>
      <c r="C43"/>
      <c r="D43"/>
      <c r="E43"/>
      <c r="F43"/>
      <c r="G43"/>
      <c r="H43"/>
      <c r="I43"/>
      <c r="J43"/>
      <c r="K43" s="102"/>
      <c r="L43" s="102"/>
      <c r="M43"/>
    </row>
    <row r="44" spans="1:6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 s="102"/>
      <c r="L44" s="102"/>
      <c r="M44"/>
    </row>
    <row r="45" spans="1:65" s="2" customFormat="1" ht="2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65" s="2" customFormat="1" ht="30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O46" s="79">
        <f>F6/30.4*50</f>
        <v>8782.894736842105</v>
      </c>
    </row>
    <row r="47" spans="1:65" s="119" customFormat="1" ht="30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9">
        <f>F7/30.4*50</f>
        <v>4161.1842105263158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s="119" customFormat="1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15" s="2" customFormat="1" ht="30" customHeight="1" x14ac:dyDescent="0.25">
      <c r="O49" s="79">
        <f>F9/30.4*50</f>
        <v>6743.4210526315792</v>
      </c>
    </row>
    <row r="50" spans="1:15" s="2" customFormat="1" ht="30" customHeight="1" x14ac:dyDescent="0.25">
      <c r="O50" s="79"/>
    </row>
    <row r="51" spans="1:15" s="2" customFormat="1" ht="30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O51" s="79">
        <f>F11/30.4*50</f>
        <v>11052.631578947368</v>
      </c>
    </row>
    <row r="52" spans="1:15" s="2" customFormat="1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O52" s="79">
        <f>F12/30.4*50</f>
        <v>4144.7368421052633</v>
      </c>
    </row>
    <row r="53" spans="1:1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F13/30.4*50</f>
        <v>12269.736842105265</v>
      </c>
    </row>
    <row r="54" spans="1:1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/>
    </row>
    <row r="55" spans="1:1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/>
    </row>
    <row r="56" spans="1:1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15" s="2" customFormat="1" ht="22.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>
        <f>F17/30.4*50</f>
        <v>9457.2368421052633</v>
      </c>
    </row>
    <row r="58" spans="1:15" x14ac:dyDescent="0.25">
      <c r="O58" s="47">
        <f>SUM(O7:O57)</f>
        <v>56611.84210526316</v>
      </c>
    </row>
    <row r="60" spans="1:15" hidden="1" x14ac:dyDescent="0.25"/>
    <row r="61" spans="1:15" hidden="1" x14ac:dyDescent="0.25"/>
    <row r="62" spans="1:15" hidden="1" x14ac:dyDescent="0.25"/>
    <row r="63" spans="1:15" hidden="1" x14ac:dyDescent="0.25"/>
    <row r="64" spans="1:1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x14ac:dyDescent="0.25">
      <c r="N77" s="265"/>
    </row>
    <row r="78" spans="14:14" x14ac:dyDescent="0.25">
      <c r="N78" s="265"/>
    </row>
    <row r="86" spans="3:11" x14ac:dyDescent="0.25">
      <c r="C86" s="2"/>
    </row>
    <row r="87" spans="3:11" x14ac:dyDescent="0.25">
      <c r="C87" s="2"/>
      <c r="D87" s="270"/>
      <c r="F87" s="270"/>
      <c r="G87" s="270"/>
      <c r="K87" s="78"/>
    </row>
    <row r="88" spans="3:11" x14ac:dyDescent="0.25">
      <c r="C88" s="47"/>
      <c r="D88" s="78"/>
      <c r="F88" s="78"/>
      <c r="G88" s="78"/>
      <c r="K88" s="78"/>
    </row>
    <row r="89" spans="3:11" x14ac:dyDescent="0.25">
      <c r="C89" s="47"/>
      <c r="D89" s="78"/>
      <c r="F89" s="78"/>
      <c r="G89" s="78"/>
      <c r="K89" s="78"/>
    </row>
    <row r="90" spans="3:11" x14ac:dyDescent="0.25">
      <c r="C90" s="47"/>
      <c r="D90" s="78"/>
      <c r="F90" s="78"/>
      <c r="G90" s="78"/>
      <c r="K90" s="78"/>
    </row>
    <row r="91" spans="3:11" x14ac:dyDescent="0.25">
      <c r="C91" s="47"/>
      <c r="D91" s="78"/>
      <c r="F91" s="78"/>
      <c r="G91" s="78"/>
      <c r="K91" s="78"/>
    </row>
    <row r="92" spans="3:11" x14ac:dyDescent="0.25">
      <c r="C92" s="47"/>
      <c r="D92" s="78"/>
      <c r="F92" s="78"/>
      <c r="G92" s="78"/>
      <c r="K92" s="78"/>
    </row>
    <row r="93" spans="3:11" x14ac:dyDescent="0.25">
      <c r="C93" s="47"/>
      <c r="D93" s="78"/>
      <c r="F93" s="78"/>
      <c r="G93" s="78"/>
      <c r="K93" s="78"/>
    </row>
    <row r="94" spans="3:11" x14ac:dyDescent="0.25">
      <c r="C94" s="47"/>
      <c r="D94" s="78"/>
      <c r="F94" s="78"/>
      <c r="G94" s="78"/>
      <c r="K94" s="78"/>
    </row>
    <row r="95" spans="3:11" x14ac:dyDescent="0.25">
      <c r="C95" s="2"/>
      <c r="D95" s="78"/>
      <c r="F95" s="78"/>
      <c r="G95" s="78"/>
      <c r="K95" s="78"/>
    </row>
    <row r="96" spans="3:11" x14ac:dyDescent="0.25">
      <c r="C96" s="2"/>
      <c r="K96" s="78"/>
    </row>
    <row r="97" spans="3:11" x14ac:dyDescent="0.25">
      <c r="C97" s="2"/>
      <c r="K97" s="78"/>
    </row>
    <row r="98" spans="3:11" x14ac:dyDescent="0.25">
      <c r="K98" s="78"/>
    </row>
    <row r="99" spans="3:11" x14ac:dyDescent="0.25">
      <c r="K99" s="78"/>
    </row>
  </sheetData>
  <mergeCells count="8">
    <mergeCell ref="A26:D26"/>
    <mergeCell ref="A1:M1"/>
    <mergeCell ref="A2:M2"/>
    <mergeCell ref="A3:M3"/>
    <mergeCell ref="H23:L23"/>
    <mergeCell ref="A25:B25"/>
    <mergeCell ref="H25:L25"/>
    <mergeCell ref="A23:D2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B6" sqref="B6:B9"/>
    </sheetView>
  </sheetViews>
  <sheetFormatPr baseColWidth="10" defaultRowHeight="15" x14ac:dyDescent="0.25"/>
  <cols>
    <col min="1" max="1" width="5.28515625" style="73" customWidth="1"/>
    <col min="2" max="2" width="34.7109375" bestFit="1" customWidth="1"/>
    <col min="3" max="3" width="14.140625" customWidth="1"/>
    <col min="7" max="7" width="11.140625" customWidth="1"/>
    <col min="8" max="8" width="6.85546875" customWidth="1"/>
    <col min="9" max="9" width="14.42578125" customWidth="1"/>
    <col min="10" max="10" width="28.5703125" customWidth="1"/>
  </cols>
  <sheetData>
    <row r="1" spans="1:10" ht="17.45" customHeight="1" x14ac:dyDescent="0.25">
      <c r="A1" s="488" t="s">
        <v>173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ht="17.45" customHeight="1" x14ac:dyDescent="0.25">
      <c r="A2" s="489" t="s">
        <v>528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0" s="2" customFormat="1" ht="19.149999999999999" customHeight="1" x14ac:dyDescent="0.25">
      <c r="A3" s="493" t="s">
        <v>535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10" s="359" customFormat="1" ht="32.25" customHeight="1" x14ac:dyDescent="0.25">
      <c r="A4" s="358"/>
      <c r="B4" s="358" t="s">
        <v>3</v>
      </c>
      <c r="C4" s="358" t="s">
        <v>178</v>
      </c>
      <c r="D4" s="358" t="s">
        <v>407</v>
      </c>
      <c r="E4" s="358" t="s">
        <v>179</v>
      </c>
      <c r="F4" s="358" t="s">
        <v>170</v>
      </c>
      <c r="G4" s="358" t="s">
        <v>504</v>
      </c>
      <c r="H4" s="358" t="s">
        <v>425</v>
      </c>
      <c r="I4" s="360" t="s">
        <v>13</v>
      </c>
      <c r="J4" s="358" t="s">
        <v>180</v>
      </c>
    </row>
    <row r="5" spans="1:10" s="2" customFormat="1" ht="24.75" customHeight="1" x14ac:dyDescent="0.25">
      <c r="A5" s="494" t="s">
        <v>181</v>
      </c>
      <c r="B5" s="495"/>
      <c r="C5" s="86"/>
      <c r="D5" s="43"/>
      <c r="E5" s="87"/>
      <c r="F5" s="87"/>
      <c r="G5" s="87"/>
      <c r="H5" s="87"/>
      <c r="I5" s="87"/>
      <c r="J5" s="85"/>
    </row>
    <row r="6" spans="1:10" ht="30.75" customHeight="1" x14ac:dyDescent="0.25">
      <c r="A6" s="448">
        <v>1</v>
      </c>
      <c r="B6" s="89" t="s">
        <v>219</v>
      </c>
      <c r="C6" s="86" t="s">
        <v>182</v>
      </c>
      <c r="D6" s="43" t="s">
        <v>183</v>
      </c>
      <c r="E6" s="361">
        <v>3000</v>
      </c>
      <c r="F6" s="361">
        <f>SUM(E6/2)</f>
        <v>1500</v>
      </c>
      <c r="G6" s="411" t="s">
        <v>506</v>
      </c>
      <c r="H6" s="361"/>
      <c r="I6" s="362">
        <f>F6</f>
        <v>1500</v>
      </c>
      <c r="J6" s="85"/>
    </row>
    <row r="7" spans="1:10" ht="43.9" customHeight="1" x14ac:dyDescent="0.25">
      <c r="A7" s="448">
        <v>2</v>
      </c>
      <c r="B7" s="89" t="s">
        <v>397</v>
      </c>
      <c r="C7" s="90" t="s">
        <v>413</v>
      </c>
      <c r="D7" s="91" t="s">
        <v>183</v>
      </c>
      <c r="E7" s="363">
        <v>1514.1</v>
      </c>
      <c r="F7" s="361">
        <f>SUM(E7/2)</f>
        <v>757.05</v>
      </c>
      <c r="G7" s="411" t="s">
        <v>506</v>
      </c>
      <c r="H7" s="361"/>
      <c r="I7" s="362">
        <f t="shared" ref="I7:I9" si="0">F7+H7</f>
        <v>757.05</v>
      </c>
      <c r="J7" s="88"/>
    </row>
    <row r="8" spans="1:10" ht="43.9" customHeight="1" x14ac:dyDescent="0.25">
      <c r="A8" s="448">
        <v>3</v>
      </c>
      <c r="B8" s="89" t="s">
        <v>411</v>
      </c>
      <c r="C8" s="90" t="s">
        <v>412</v>
      </c>
      <c r="D8" s="91" t="s">
        <v>183</v>
      </c>
      <c r="E8" s="363">
        <v>1514.1</v>
      </c>
      <c r="F8" s="361">
        <f>SUM(E8/2)</f>
        <v>757.05</v>
      </c>
      <c r="G8" s="411" t="s">
        <v>506</v>
      </c>
      <c r="H8" s="361"/>
      <c r="I8" s="362">
        <f t="shared" si="0"/>
        <v>757.05</v>
      </c>
      <c r="J8" s="88"/>
    </row>
    <row r="9" spans="1:10" ht="40.15" customHeight="1" thickBot="1" x14ac:dyDescent="0.3">
      <c r="A9" s="448">
        <v>4</v>
      </c>
      <c r="B9" s="89" t="s">
        <v>398</v>
      </c>
      <c r="C9" s="90" t="s">
        <v>184</v>
      </c>
      <c r="D9" s="91" t="s">
        <v>185</v>
      </c>
      <c r="E9" s="363">
        <v>2768.64</v>
      </c>
      <c r="F9" s="361">
        <f>SUM(E9/2)</f>
        <v>1384.32</v>
      </c>
      <c r="G9" s="412" t="s">
        <v>506</v>
      </c>
      <c r="H9" s="363"/>
      <c r="I9" s="362">
        <f t="shared" si="0"/>
        <v>1384.32</v>
      </c>
      <c r="J9" s="88"/>
    </row>
    <row r="10" spans="1:10" s="294" customFormat="1" ht="28.5" customHeight="1" thickBot="1" x14ac:dyDescent="0.3">
      <c r="A10" s="496"/>
      <c r="B10" s="497"/>
      <c r="C10" s="369"/>
      <c r="D10" s="370" t="s">
        <v>135</v>
      </c>
      <c r="E10" s="371">
        <f>SUM(E6:E9)</f>
        <v>8796.84</v>
      </c>
      <c r="F10" s="371">
        <f>SUM(F6:F9)</f>
        <v>4398.42</v>
      </c>
      <c r="G10" s="371">
        <f>SUM(G6:G9)</f>
        <v>0</v>
      </c>
      <c r="H10" s="371">
        <f>SUM(H6:H9)</f>
        <v>0</v>
      </c>
      <c r="I10" s="372">
        <f>SUM(I6:I9)</f>
        <v>4398.42</v>
      </c>
      <c r="J10" s="368"/>
    </row>
    <row r="11" spans="1:10" x14ac:dyDescent="0.25">
      <c r="A11" s="364"/>
      <c r="B11" s="93"/>
      <c r="C11" s="81"/>
      <c r="D11" s="250"/>
      <c r="E11" s="250"/>
      <c r="F11" s="94"/>
      <c r="G11" s="94"/>
      <c r="H11" s="94"/>
      <c r="I11" s="94"/>
      <c r="J11" s="94"/>
    </row>
    <row r="12" spans="1:10" ht="13.15" customHeight="1" x14ac:dyDescent="0.25">
      <c r="A12" s="364"/>
      <c r="B12" s="93"/>
      <c r="C12" s="81"/>
      <c r="D12" s="250"/>
      <c r="E12" s="250"/>
      <c r="F12" s="94"/>
      <c r="G12" s="94"/>
      <c r="H12" s="94"/>
      <c r="I12" s="94"/>
      <c r="J12" s="94"/>
    </row>
    <row r="13" spans="1:10" ht="10.15" hidden="1" customHeight="1" x14ac:dyDescent="0.25">
      <c r="A13" s="364"/>
      <c r="B13" s="93"/>
      <c r="C13" s="81"/>
      <c r="D13" s="250"/>
      <c r="E13" s="250"/>
      <c r="F13" s="94"/>
      <c r="G13" s="94"/>
      <c r="H13" s="94"/>
      <c r="I13" s="94"/>
      <c r="J13" s="94"/>
    </row>
    <row r="14" spans="1:10" hidden="1" x14ac:dyDescent="0.25">
      <c r="A14" s="364"/>
      <c r="B14" s="93"/>
      <c r="C14" s="81"/>
      <c r="D14" s="250"/>
      <c r="E14" s="250"/>
      <c r="F14" s="94"/>
      <c r="G14" s="94"/>
      <c r="H14" s="94"/>
      <c r="I14" s="94"/>
      <c r="J14" s="94"/>
    </row>
    <row r="15" spans="1:10" ht="33.6" hidden="1" customHeight="1" x14ac:dyDescent="0.25">
      <c r="A15" s="364"/>
      <c r="B15" s="93"/>
      <c r="C15" s="81"/>
      <c r="D15" s="491"/>
      <c r="E15" s="491"/>
      <c r="F15" s="491"/>
      <c r="G15" s="491"/>
      <c r="H15" s="491"/>
      <c r="I15" s="491"/>
      <c r="J15" s="491"/>
    </row>
    <row r="16" spans="1:10" hidden="1" x14ac:dyDescent="0.25">
      <c r="A16" s="364"/>
      <c r="B16" s="93"/>
      <c r="C16" s="81"/>
      <c r="D16" s="250"/>
      <c r="E16" s="250"/>
      <c r="F16" s="94"/>
      <c r="G16" s="94"/>
      <c r="H16" s="94"/>
      <c r="I16" s="94"/>
      <c r="J16" s="94"/>
    </row>
    <row r="17" spans="1:10" hidden="1" x14ac:dyDescent="0.25"/>
    <row r="18" spans="1:10" hidden="1" x14ac:dyDescent="0.25">
      <c r="A18" s="364"/>
      <c r="B18" s="93"/>
      <c r="C18" s="81"/>
      <c r="D18" s="250"/>
      <c r="E18" s="250"/>
      <c r="F18" s="94"/>
      <c r="G18" s="94"/>
      <c r="H18" s="94"/>
      <c r="I18" s="94"/>
      <c r="J18" s="96"/>
    </row>
    <row r="19" spans="1:10" ht="42.6" customHeight="1" x14ac:dyDescent="0.25">
      <c r="A19" s="364"/>
      <c r="B19" s="93"/>
      <c r="C19" s="81"/>
      <c r="D19" s="250"/>
      <c r="E19" s="250"/>
      <c r="F19" s="94"/>
      <c r="G19" s="94"/>
      <c r="H19" s="94"/>
      <c r="I19" s="94"/>
      <c r="J19" s="94"/>
    </row>
    <row r="20" spans="1:10" x14ac:dyDescent="0.25">
      <c r="A20" s="309"/>
      <c r="B20" s="50"/>
      <c r="C20" s="172"/>
      <c r="D20" s="100"/>
      <c r="E20" s="100"/>
      <c r="F20" s="464"/>
      <c r="G20" s="464"/>
      <c r="H20" s="464"/>
      <c r="I20" s="464"/>
      <c r="J20" s="172"/>
    </row>
    <row r="21" spans="1:10" x14ac:dyDescent="0.25">
      <c r="A21" s="464" t="s">
        <v>186</v>
      </c>
      <c r="B21" s="464"/>
      <c r="D21" s="100"/>
      <c r="E21" s="100"/>
      <c r="F21" s="464" t="s">
        <v>67</v>
      </c>
      <c r="G21" s="464"/>
      <c r="H21" s="464"/>
      <c r="I21" s="464"/>
      <c r="J21" s="172"/>
    </row>
    <row r="22" spans="1:10" x14ac:dyDescent="0.25">
      <c r="A22" s="365"/>
      <c r="B22" s="77"/>
      <c r="C22" s="97"/>
      <c r="D22" s="98"/>
      <c r="E22" s="98"/>
      <c r="F22" s="77"/>
      <c r="G22" s="77"/>
      <c r="H22" s="77"/>
      <c r="I22" s="77"/>
      <c r="J22" s="99"/>
    </row>
    <row r="23" spans="1:10" x14ac:dyDescent="0.25">
      <c r="A23" s="365"/>
      <c r="B23" s="77"/>
      <c r="C23" s="98"/>
      <c r="D23" s="98"/>
      <c r="E23" s="98"/>
      <c r="F23" s="77"/>
      <c r="G23" s="77"/>
      <c r="H23" s="77"/>
      <c r="I23" s="77"/>
      <c r="J23" s="99"/>
    </row>
    <row r="24" spans="1:10" x14ac:dyDescent="0.25">
      <c r="A24" s="490"/>
      <c r="B24" s="490"/>
      <c r="C24" s="107"/>
      <c r="D24" s="107"/>
      <c r="E24" s="107"/>
      <c r="F24" s="490"/>
      <c r="G24" s="490"/>
      <c r="H24" s="490"/>
      <c r="I24" s="490"/>
      <c r="J24" s="106"/>
    </row>
    <row r="25" spans="1:10" x14ac:dyDescent="0.25">
      <c r="A25" s="480" t="s">
        <v>479</v>
      </c>
      <c r="B25" s="480"/>
      <c r="D25" s="100"/>
      <c r="E25" s="100"/>
      <c r="F25" s="464" t="s">
        <v>480</v>
      </c>
      <c r="G25" s="464"/>
      <c r="H25" s="464"/>
      <c r="I25" s="464"/>
      <c r="J25" s="50"/>
    </row>
    <row r="26" spans="1:10" x14ac:dyDescent="0.25">
      <c r="A26" s="364"/>
      <c r="B26" s="93"/>
      <c r="C26" s="81"/>
      <c r="D26" s="250"/>
      <c r="E26" s="250"/>
      <c r="F26" s="94"/>
      <c r="G26" s="94"/>
      <c r="H26" s="94"/>
      <c r="I26" s="94"/>
      <c r="J26" s="94"/>
    </row>
    <row r="27" spans="1:10" x14ac:dyDescent="0.25">
      <c r="A27" s="364"/>
      <c r="B27" s="93"/>
      <c r="C27" s="81"/>
      <c r="D27" s="250"/>
      <c r="E27" s="250"/>
      <c r="F27" s="94"/>
      <c r="G27" s="94"/>
      <c r="H27" s="94"/>
      <c r="I27" s="94"/>
      <c r="J27" s="94"/>
    </row>
    <row r="28" spans="1:10" x14ac:dyDescent="0.25">
      <c r="A28" s="364"/>
      <c r="B28" s="93"/>
      <c r="C28" s="81"/>
      <c r="D28" s="250"/>
      <c r="E28" s="250"/>
      <c r="F28" s="94"/>
      <c r="G28" s="94"/>
      <c r="H28" s="94"/>
      <c r="I28" s="94"/>
      <c r="J28" s="94"/>
    </row>
    <row r="29" spans="1:10" ht="35.450000000000003" customHeight="1" x14ac:dyDescent="0.25">
      <c r="A29" s="364"/>
      <c r="B29" s="93"/>
      <c r="C29" s="81"/>
      <c r="D29" s="250"/>
      <c r="E29" s="250"/>
      <c r="F29" s="94"/>
      <c r="G29" s="94"/>
      <c r="H29" s="94"/>
      <c r="I29" s="94"/>
      <c r="J29" s="94"/>
    </row>
    <row r="30" spans="1:10" x14ac:dyDescent="0.25">
      <c r="A30" s="364"/>
      <c r="B30" s="93"/>
      <c r="C30" s="81"/>
      <c r="D30" s="250"/>
      <c r="E30" s="250"/>
      <c r="F30" s="94"/>
      <c r="G30" s="94"/>
      <c r="H30" s="94"/>
      <c r="I30" s="94"/>
      <c r="J30" s="94"/>
    </row>
    <row r="31" spans="1:10" x14ac:dyDescent="0.25">
      <c r="A31" s="364"/>
      <c r="B31" s="93"/>
      <c r="C31" s="81"/>
      <c r="D31" s="250"/>
      <c r="E31" s="250"/>
      <c r="F31" s="94"/>
      <c r="G31" s="94"/>
      <c r="H31" s="94"/>
      <c r="I31" s="94"/>
      <c r="J31" s="94"/>
    </row>
    <row r="32" spans="1:10" ht="42" customHeight="1" x14ac:dyDescent="0.25">
      <c r="A32" s="364"/>
      <c r="B32" s="93"/>
      <c r="C32" s="81"/>
      <c r="D32" s="250"/>
      <c r="E32" s="250"/>
      <c r="F32" s="94"/>
      <c r="G32" s="94"/>
      <c r="H32" s="94"/>
      <c r="I32" s="94"/>
      <c r="J32" s="94"/>
    </row>
    <row r="33" spans="1:10" x14ac:dyDescent="0.25">
      <c r="A33" s="364"/>
      <c r="B33" s="93"/>
      <c r="C33" s="81"/>
      <c r="D33" s="250"/>
      <c r="E33" s="250"/>
      <c r="F33" s="94"/>
      <c r="G33" s="94"/>
      <c r="H33" s="94"/>
      <c r="I33" s="94"/>
      <c r="J33" s="94"/>
    </row>
    <row r="34" spans="1:10" x14ac:dyDescent="0.25">
      <c r="A34" s="364"/>
      <c r="B34" s="93"/>
      <c r="C34" s="81"/>
      <c r="D34" s="250"/>
      <c r="E34" s="250"/>
      <c r="F34" s="94"/>
      <c r="G34" s="94"/>
      <c r="H34" s="94"/>
      <c r="I34" s="94"/>
      <c r="J34" s="94"/>
    </row>
    <row r="35" spans="1:10" x14ac:dyDescent="0.25">
      <c r="A35" s="364"/>
      <c r="B35" s="93"/>
      <c r="C35" s="81"/>
      <c r="D35" s="250"/>
      <c r="E35" s="250"/>
      <c r="F35" s="94"/>
      <c r="G35" s="94"/>
      <c r="H35" s="94"/>
      <c r="I35" s="94"/>
      <c r="J35" s="94"/>
    </row>
    <row r="36" spans="1:10" x14ac:dyDescent="0.25">
      <c r="A36" s="364"/>
      <c r="B36" s="93"/>
      <c r="C36" s="81"/>
      <c r="D36" s="250"/>
      <c r="E36" s="250"/>
      <c r="F36" s="94"/>
      <c r="G36" s="94"/>
      <c r="H36" s="94"/>
      <c r="I36" s="94"/>
      <c r="J36" s="94"/>
    </row>
    <row r="37" spans="1:10" x14ac:dyDescent="0.25">
      <c r="A37" s="364"/>
      <c r="B37" s="93"/>
      <c r="C37" s="81"/>
      <c r="D37" s="250"/>
      <c r="E37" s="250"/>
      <c r="F37" s="94"/>
      <c r="G37" s="94"/>
      <c r="H37" s="94"/>
      <c r="I37" s="94"/>
      <c r="J37" s="94"/>
    </row>
    <row r="38" spans="1:10" x14ac:dyDescent="0.25">
      <c r="A38" s="498" t="s">
        <v>173</v>
      </c>
      <c r="B38" s="498"/>
      <c r="C38" s="498"/>
      <c r="D38" s="498"/>
      <c r="E38" s="498"/>
      <c r="F38" s="498"/>
      <c r="G38" s="498"/>
      <c r="H38" s="498"/>
      <c r="I38" s="498"/>
      <c r="J38" s="498"/>
    </row>
    <row r="39" spans="1:10" ht="23.25" x14ac:dyDescent="0.25">
      <c r="A39" s="498" t="s">
        <v>529</v>
      </c>
      <c r="B39" s="498"/>
      <c r="C39" s="498"/>
      <c r="D39" s="498"/>
      <c r="E39" s="498"/>
      <c r="F39" s="498"/>
      <c r="G39" s="498"/>
      <c r="H39" s="498"/>
      <c r="I39" s="498"/>
      <c r="J39" s="498"/>
    </row>
    <row r="40" spans="1:10" x14ac:dyDescent="0.25">
      <c r="A40" s="451"/>
      <c r="B40" s="492" t="s">
        <v>536</v>
      </c>
      <c r="C40" s="492"/>
      <c r="D40" s="492"/>
      <c r="E40" s="492"/>
      <c r="F40" s="492"/>
      <c r="G40" s="492"/>
      <c r="H40" s="492"/>
      <c r="I40" s="492"/>
      <c r="J40" s="492"/>
    </row>
    <row r="41" spans="1:10" s="294" customFormat="1" ht="28.9" customHeight="1" x14ac:dyDescent="0.25">
      <c r="A41" s="283" t="s">
        <v>175</v>
      </c>
      <c r="B41" s="283" t="s">
        <v>3</v>
      </c>
      <c r="C41" s="283" t="s">
        <v>177</v>
      </c>
      <c r="D41" s="283" t="s">
        <v>178</v>
      </c>
      <c r="E41" s="283" t="s">
        <v>179</v>
      </c>
      <c r="F41" s="283" t="s">
        <v>170</v>
      </c>
      <c r="G41" s="283" t="s">
        <v>504</v>
      </c>
      <c r="H41" s="283" t="s">
        <v>426</v>
      </c>
      <c r="I41" s="373" t="s">
        <v>13</v>
      </c>
      <c r="J41" s="283" t="s">
        <v>180</v>
      </c>
    </row>
    <row r="42" spans="1:10" ht="24" customHeight="1" x14ac:dyDescent="0.25">
      <c r="A42" s="486" t="s">
        <v>187</v>
      </c>
      <c r="B42" s="487"/>
      <c r="C42" s="81"/>
      <c r="D42" s="250"/>
      <c r="E42" s="83"/>
      <c r="F42" s="83"/>
      <c r="G42" s="83"/>
      <c r="H42" s="83"/>
      <c r="I42" s="83"/>
      <c r="J42" s="95"/>
    </row>
    <row r="43" spans="1:10" ht="37.5" customHeight="1" x14ac:dyDescent="0.25">
      <c r="A43" s="440">
        <v>1</v>
      </c>
      <c r="B43" s="288" t="s">
        <v>188</v>
      </c>
      <c r="C43" s="86" t="s">
        <v>189</v>
      </c>
      <c r="D43" s="43" t="s">
        <v>206</v>
      </c>
      <c r="E43" s="374">
        <v>4785.8999999999996</v>
      </c>
      <c r="F43" s="374">
        <f t="shared" ref="F43:F49" si="1">SUM(E43/2)</f>
        <v>2392.9499999999998</v>
      </c>
      <c r="G43" s="408" t="s">
        <v>506</v>
      </c>
      <c r="H43" s="374"/>
      <c r="I43" s="410">
        <f>F43+H43</f>
        <v>2392.9499999999998</v>
      </c>
      <c r="J43" s="85"/>
    </row>
    <row r="44" spans="1:10" s="2" customFormat="1" ht="37.5" customHeight="1" x14ac:dyDescent="0.25">
      <c r="A44" s="440">
        <v>2</v>
      </c>
      <c r="B44" s="288" t="s">
        <v>190</v>
      </c>
      <c r="C44" s="86" t="s">
        <v>189</v>
      </c>
      <c r="D44" s="43" t="s">
        <v>206</v>
      </c>
      <c r="E44" s="374">
        <v>5565</v>
      </c>
      <c r="F44" s="374">
        <f t="shared" si="1"/>
        <v>2782.5</v>
      </c>
      <c r="G44" s="408" t="s">
        <v>506</v>
      </c>
      <c r="H44" s="374"/>
      <c r="I44" s="410">
        <f t="shared" ref="I44:I49" si="2">F44+H44</f>
        <v>2782.5</v>
      </c>
      <c r="J44" s="85"/>
    </row>
    <row r="45" spans="1:10" s="2" customFormat="1" ht="28.7" hidden="1" customHeight="1" x14ac:dyDescent="0.25">
      <c r="A45" s="448">
        <v>1009</v>
      </c>
      <c r="B45" s="89" t="s">
        <v>191</v>
      </c>
      <c r="C45" s="86" t="s">
        <v>189</v>
      </c>
      <c r="D45" s="43"/>
      <c r="E45" s="375">
        <f>2340-2340</f>
        <v>0</v>
      </c>
      <c r="F45" s="374">
        <f t="shared" si="1"/>
        <v>0</v>
      </c>
      <c r="G45" s="374"/>
      <c r="H45" s="374"/>
      <c r="I45" s="410">
        <f t="shared" si="2"/>
        <v>0</v>
      </c>
      <c r="J45" s="85" t="s">
        <v>217</v>
      </c>
    </row>
    <row r="46" spans="1:10" s="2" customFormat="1" ht="32.25" customHeight="1" x14ac:dyDescent="0.25">
      <c r="A46" s="448">
        <v>3</v>
      </c>
      <c r="B46" s="89" t="s">
        <v>192</v>
      </c>
      <c r="C46" s="86" t="s">
        <v>189</v>
      </c>
      <c r="D46" s="43" t="s">
        <v>206</v>
      </c>
      <c r="E46" s="375">
        <v>6065.86</v>
      </c>
      <c r="F46" s="374">
        <f t="shared" si="1"/>
        <v>3032.93</v>
      </c>
      <c r="G46" s="408" t="s">
        <v>506</v>
      </c>
      <c r="H46" s="374"/>
      <c r="I46" s="410">
        <f t="shared" si="2"/>
        <v>3032.93</v>
      </c>
      <c r="J46" s="85"/>
    </row>
    <row r="47" spans="1:10" ht="41.25" customHeight="1" x14ac:dyDescent="0.25">
      <c r="A47" s="448">
        <v>4</v>
      </c>
      <c r="B47" s="89" t="s">
        <v>414</v>
      </c>
      <c r="C47" s="90" t="s">
        <v>189</v>
      </c>
      <c r="D47" s="91" t="s">
        <v>206</v>
      </c>
      <c r="E47" s="375">
        <v>3483.7</v>
      </c>
      <c r="F47" s="375">
        <f t="shared" ref="F47" si="3">SUM(E47/2)</f>
        <v>1741.85</v>
      </c>
      <c r="G47" s="409" t="s">
        <v>506</v>
      </c>
      <c r="H47" s="375"/>
      <c r="I47" s="410">
        <f t="shared" si="2"/>
        <v>1741.85</v>
      </c>
      <c r="J47" s="85"/>
    </row>
    <row r="48" spans="1:10" ht="41.25" customHeight="1" x14ac:dyDescent="0.25">
      <c r="A48" s="449">
        <v>5</v>
      </c>
      <c r="B48" s="89" t="s">
        <v>449</v>
      </c>
      <c r="C48" s="90" t="s">
        <v>189</v>
      </c>
      <c r="D48" s="91" t="s">
        <v>206</v>
      </c>
      <c r="E48" s="375">
        <v>9382.6</v>
      </c>
      <c r="F48" s="375">
        <f t="shared" ref="F48" si="4">SUM(E48/2)</f>
        <v>4691.3</v>
      </c>
      <c r="G48" s="407" t="s">
        <v>505</v>
      </c>
      <c r="H48" s="375"/>
      <c r="I48" s="410">
        <f t="shared" si="2"/>
        <v>4691.3</v>
      </c>
      <c r="J48" s="85"/>
    </row>
    <row r="49" spans="1:10" ht="32.25" customHeight="1" thickBot="1" x14ac:dyDescent="0.3">
      <c r="A49" s="448">
        <v>6</v>
      </c>
      <c r="B49" s="89" t="s">
        <v>452</v>
      </c>
      <c r="C49" s="90" t="s">
        <v>189</v>
      </c>
      <c r="D49" s="91" t="s">
        <v>206</v>
      </c>
      <c r="E49" s="375">
        <v>2559.9</v>
      </c>
      <c r="F49" s="375">
        <f t="shared" si="1"/>
        <v>1279.95</v>
      </c>
      <c r="G49" s="409" t="s">
        <v>506</v>
      </c>
      <c r="H49" s="375"/>
      <c r="I49" s="410">
        <f t="shared" si="2"/>
        <v>1279.95</v>
      </c>
      <c r="J49" s="84"/>
    </row>
    <row r="50" spans="1:10" ht="18.75" customHeight="1" thickBot="1" x14ac:dyDescent="0.3">
      <c r="A50" s="367"/>
      <c r="B50" s="291"/>
      <c r="C50" s="292"/>
      <c r="D50" s="296" t="s">
        <v>135</v>
      </c>
      <c r="E50" s="295">
        <f>SUM(E43:E49)</f>
        <v>31842.959999999999</v>
      </c>
      <c r="F50" s="295">
        <f>SUM(F43:F49)</f>
        <v>15921.48</v>
      </c>
      <c r="G50" s="295">
        <f>SUM(G43:G49)</f>
        <v>0</v>
      </c>
      <c r="H50" s="295">
        <f>SUM(H43:H49)</f>
        <v>0</v>
      </c>
      <c r="I50" s="295">
        <f>SUM(I43:I49)</f>
        <v>15921.48</v>
      </c>
      <c r="J50" s="293"/>
    </row>
    <row r="55" spans="1:10" x14ac:dyDescent="0.25">
      <c r="A55" s="464"/>
      <c r="B55" s="464"/>
      <c r="C55" s="464"/>
      <c r="D55" s="464"/>
      <c r="E55" s="464"/>
      <c r="F55" s="464"/>
      <c r="G55" s="464"/>
      <c r="H55" s="464"/>
      <c r="I55" s="464"/>
    </row>
    <row r="56" spans="1:10" x14ac:dyDescent="0.25">
      <c r="A56" s="464" t="s">
        <v>186</v>
      </c>
      <c r="B56" s="464"/>
      <c r="D56" s="172"/>
      <c r="E56" s="172"/>
      <c r="F56" s="464" t="s">
        <v>67</v>
      </c>
      <c r="G56" s="464"/>
      <c r="H56" s="464"/>
      <c r="I56" s="464"/>
    </row>
    <row r="57" spans="1:10" x14ac:dyDescent="0.25">
      <c r="A57" s="365"/>
      <c r="B57" s="77"/>
      <c r="C57" s="97"/>
      <c r="D57" s="98"/>
      <c r="E57" s="98"/>
      <c r="F57" s="77"/>
      <c r="G57" s="77"/>
      <c r="H57" s="77"/>
      <c r="I57" s="77"/>
    </row>
    <row r="58" spans="1:10" x14ac:dyDescent="0.25">
      <c r="A58" s="365"/>
      <c r="B58" s="77"/>
      <c r="C58" s="98"/>
      <c r="D58" s="98"/>
      <c r="E58" s="98"/>
      <c r="F58" s="77"/>
      <c r="G58" s="77"/>
      <c r="H58" s="77"/>
      <c r="I58" s="77"/>
    </row>
    <row r="59" spans="1:10" x14ac:dyDescent="0.25">
      <c r="A59" s="366"/>
      <c r="B59" s="106"/>
      <c r="C59" s="107"/>
      <c r="D59" s="107"/>
      <c r="E59" s="107"/>
      <c r="F59" s="106"/>
      <c r="G59" s="106"/>
      <c r="H59" s="106"/>
      <c r="I59" s="106"/>
    </row>
    <row r="60" spans="1:10" x14ac:dyDescent="0.25">
      <c r="A60" s="480" t="s">
        <v>479</v>
      </c>
      <c r="B60" s="480"/>
      <c r="C60" s="485" t="s">
        <v>481</v>
      </c>
      <c r="D60" s="485"/>
      <c r="E60" s="485"/>
      <c r="F60" s="485"/>
      <c r="G60" s="485"/>
      <c r="H60" s="485"/>
      <c r="I60" s="485"/>
    </row>
  </sheetData>
  <mergeCells count="23">
    <mergeCell ref="A56:B56"/>
    <mergeCell ref="C55:I55"/>
    <mergeCell ref="A5:B5"/>
    <mergeCell ref="A10:B10"/>
    <mergeCell ref="A38:J38"/>
    <mergeCell ref="A39:J39"/>
    <mergeCell ref="A55:B55"/>
    <mergeCell ref="A60:B60"/>
    <mergeCell ref="C60:I60"/>
    <mergeCell ref="A42:B42"/>
    <mergeCell ref="A1:J1"/>
    <mergeCell ref="A2:J2"/>
    <mergeCell ref="A21:B21"/>
    <mergeCell ref="A25:B25"/>
    <mergeCell ref="F25:I25"/>
    <mergeCell ref="A24:B24"/>
    <mergeCell ref="F24:I24"/>
    <mergeCell ref="F56:I56"/>
    <mergeCell ref="D15:J15"/>
    <mergeCell ref="F20:I20"/>
    <mergeCell ref="F21:I21"/>
    <mergeCell ref="B40:J40"/>
    <mergeCell ref="A3:J3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C21" sqref="C21:C24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8" customWidth="1"/>
    <col min="4" max="4" width="20" customWidth="1"/>
    <col min="5" max="5" width="9.85546875" customWidth="1"/>
    <col min="6" max="6" width="9.42578125" hidden="1" customWidth="1"/>
    <col min="7" max="7" width="9.7109375" customWidth="1"/>
    <col min="9" max="9" width="10.85546875" customWidth="1"/>
    <col min="10" max="10" width="7.85546875" customWidth="1"/>
    <col min="11" max="11" width="12.28515625" customWidth="1"/>
    <col min="12" max="12" width="11.140625" customWidth="1"/>
    <col min="13" max="13" width="28" customWidth="1"/>
  </cols>
  <sheetData>
    <row r="1" spans="1:13" ht="9.6" customHeight="1" x14ac:dyDescent="0.25"/>
    <row r="2" spans="1:13" ht="15.75" x14ac:dyDescent="0.25">
      <c r="A2" s="481" t="s">
        <v>173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3" ht="23.25" x14ac:dyDescent="0.25">
      <c r="A3" s="481" t="s">
        <v>530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</row>
    <row r="4" spans="1:13" x14ac:dyDescent="0.25">
      <c r="A4" s="502" t="s">
        <v>534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s="294" customFormat="1" ht="41.45" customHeight="1" thickBot="1" x14ac:dyDescent="0.3">
      <c r="A5" s="283" t="s">
        <v>175</v>
      </c>
      <c r="B5" s="283" t="s">
        <v>176</v>
      </c>
      <c r="C5" s="283" t="s">
        <v>3</v>
      </c>
      <c r="D5" s="283" t="s">
        <v>177</v>
      </c>
      <c r="E5" s="283" t="s">
        <v>178</v>
      </c>
      <c r="F5" s="283" t="s">
        <v>179</v>
      </c>
      <c r="G5" s="283" t="s">
        <v>179</v>
      </c>
      <c r="H5" s="283" t="s">
        <v>194</v>
      </c>
      <c r="I5" s="283" t="s">
        <v>425</v>
      </c>
      <c r="J5" s="283" t="s">
        <v>423</v>
      </c>
      <c r="K5" s="283" t="s">
        <v>430</v>
      </c>
      <c r="L5" s="283" t="s">
        <v>395</v>
      </c>
      <c r="M5" s="376" t="s">
        <v>180</v>
      </c>
    </row>
    <row r="6" spans="1:13" x14ac:dyDescent="0.25">
      <c r="A6" s="499" t="s">
        <v>181</v>
      </c>
      <c r="B6" s="500"/>
      <c r="C6" s="501"/>
      <c r="D6" s="250"/>
      <c r="E6" s="250"/>
      <c r="F6" s="304"/>
      <c r="G6" s="304"/>
      <c r="H6" s="304"/>
      <c r="I6" s="304"/>
      <c r="J6" s="304"/>
      <c r="K6" s="304"/>
      <c r="L6" s="305"/>
      <c r="M6" s="235"/>
    </row>
    <row r="7" spans="1:13" ht="27" customHeight="1" x14ac:dyDescent="0.25">
      <c r="A7" s="434">
        <v>1</v>
      </c>
      <c r="B7" s="284"/>
      <c r="C7" s="287" t="s">
        <v>408</v>
      </c>
      <c r="D7" s="43" t="s">
        <v>409</v>
      </c>
      <c r="E7" s="308" t="s">
        <v>394</v>
      </c>
      <c r="F7" s="297">
        <v>4830</v>
      </c>
      <c r="G7" s="297">
        <v>6489</v>
      </c>
      <c r="H7" s="297">
        <f t="shared" ref="H7:H24" si="0">G7/2</f>
        <v>3244.5</v>
      </c>
      <c r="I7" s="297"/>
      <c r="J7" s="297"/>
      <c r="K7" s="297"/>
      <c r="L7" s="297">
        <f>H7</f>
        <v>3244.5</v>
      </c>
      <c r="M7" s="235"/>
    </row>
    <row r="8" spans="1:13" ht="27" customHeight="1" x14ac:dyDescent="0.25">
      <c r="A8" s="434">
        <f>SUM(A7+1)</f>
        <v>2</v>
      </c>
      <c r="B8" s="284"/>
      <c r="C8" s="287" t="s">
        <v>463</v>
      </c>
      <c r="D8" s="43" t="s">
        <v>464</v>
      </c>
      <c r="E8" s="308" t="s">
        <v>394</v>
      </c>
      <c r="F8" s="297">
        <v>4000</v>
      </c>
      <c r="G8" s="297">
        <v>2595.6</v>
      </c>
      <c r="H8" s="297">
        <f t="shared" si="0"/>
        <v>1297.8</v>
      </c>
      <c r="I8" s="297"/>
      <c r="J8" s="297"/>
      <c r="K8" s="297"/>
      <c r="L8" s="297">
        <f t="shared" ref="L8:L24" si="1">H8</f>
        <v>1297.8</v>
      </c>
      <c r="M8" s="235"/>
    </row>
    <row r="9" spans="1:13" s="2" customFormat="1" ht="30.75" customHeight="1" x14ac:dyDescent="0.25">
      <c r="A9" s="434">
        <v>3</v>
      </c>
      <c r="B9" s="284"/>
      <c r="C9" s="287" t="s">
        <v>462</v>
      </c>
      <c r="D9" s="43" t="s">
        <v>446</v>
      </c>
      <c r="E9" s="308" t="s">
        <v>394</v>
      </c>
      <c r="F9" s="297"/>
      <c r="G9" s="297">
        <v>3244.5</v>
      </c>
      <c r="H9" s="297">
        <f>G9/2</f>
        <v>1622.25</v>
      </c>
      <c r="I9" s="297"/>
      <c r="J9" s="297"/>
      <c r="K9" s="297"/>
      <c r="L9" s="297">
        <f t="shared" si="1"/>
        <v>1622.25</v>
      </c>
      <c r="M9" s="235"/>
    </row>
    <row r="10" spans="1:13" s="2" customFormat="1" ht="27" customHeight="1" x14ac:dyDescent="0.25">
      <c r="A10" s="434">
        <v>4</v>
      </c>
      <c r="B10" s="284"/>
      <c r="C10" s="287" t="s">
        <v>465</v>
      </c>
      <c r="D10" s="43" t="s">
        <v>453</v>
      </c>
      <c r="E10" s="308" t="s">
        <v>394</v>
      </c>
      <c r="F10" s="297"/>
      <c r="G10" s="297">
        <v>3460.8</v>
      </c>
      <c r="H10" s="297">
        <f t="shared" ref="H10:H13" si="2">G10/2</f>
        <v>1730.4</v>
      </c>
      <c r="I10" s="297"/>
      <c r="J10" s="297"/>
      <c r="K10" s="297"/>
      <c r="L10" s="297">
        <f t="shared" si="1"/>
        <v>1730.4</v>
      </c>
      <c r="M10" s="235"/>
    </row>
    <row r="11" spans="1:13" s="2" customFormat="1" ht="29.25" customHeight="1" x14ac:dyDescent="0.25">
      <c r="A11" s="434">
        <f t="shared" ref="A11:A15" si="3">SUM(A10+1)</f>
        <v>5</v>
      </c>
      <c r="B11" s="284"/>
      <c r="C11" s="287" t="s">
        <v>454</v>
      </c>
      <c r="D11" s="43" t="s">
        <v>455</v>
      </c>
      <c r="E11" s="308" t="s">
        <v>394</v>
      </c>
      <c r="F11" s="297"/>
      <c r="G11" s="297">
        <v>2163</v>
      </c>
      <c r="H11" s="297">
        <f t="shared" si="2"/>
        <v>1081.5</v>
      </c>
      <c r="I11" s="297"/>
      <c r="J11" s="297"/>
      <c r="K11" s="297"/>
      <c r="L11" s="297">
        <f t="shared" si="1"/>
        <v>1081.5</v>
      </c>
      <c r="M11" s="235"/>
    </row>
    <row r="12" spans="1:13" s="2" customFormat="1" ht="26.25" customHeight="1" x14ac:dyDescent="0.25">
      <c r="A12" s="434">
        <v>6</v>
      </c>
      <c r="B12" s="284"/>
      <c r="C12" s="287" t="s">
        <v>471</v>
      </c>
      <c r="D12" s="43" t="s">
        <v>472</v>
      </c>
      <c r="E12" s="308" t="s">
        <v>394</v>
      </c>
      <c r="F12" s="297"/>
      <c r="G12" s="297">
        <v>1514.1</v>
      </c>
      <c r="H12" s="297">
        <f t="shared" si="2"/>
        <v>757.05</v>
      </c>
      <c r="I12" s="297"/>
      <c r="J12" s="297"/>
      <c r="K12" s="297"/>
      <c r="L12" s="297">
        <f t="shared" si="1"/>
        <v>757.05</v>
      </c>
      <c r="M12" s="235"/>
    </row>
    <row r="13" spans="1:13" s="2" customFormat="1" ht="27" customHeight="1" x14ac:dyDescent="0.25">
      <c r="A13" s="434">
        <v>7</v>
      </c>
      <c r="B13" s="284"/>
      <c r="C13" s="287" t="s">
        <v>515</v>
      </c>
      <c r="D13" s="43" t="s">
        <v>469</v>
      </c>
      <c r="E13" s="308" t="s">
        <v>394</v>
      </c>
      <c r="F13" s="297"/>
      <c r="G13" s="297">
        <v>6300</v>
      </c>
      <c r="H13" s="297">
        <f t="shared" si="2"/>
        <v>3150</v>
      </c>
      <c r="I13" s="297"/>
      <c r="J13" s="297"/>
      <c r="K13" s="297"/>
      <c r="L13" s="297">
        <f t="shared" si="1"/>
        <v>3150</v>
      </c>
      <c r="M13" s="235"/>
    </row>
    <row r="14" spans="1:13" s="2" customFormat="1" ht="26.25" customHeight="1" x14ac:dyDescent="0.25">
      <c r="A14" s="434">
        <f t="shared" si="3"/>
        <v>8</v>
      </c>
      <c r="B14" s="284"/>
      <c r="C14" s="287" t="s">
        <v>474</v>
      </c>
      <c r="D14" s="43" t="s">
        <v>475</v>
      </c>
      <c r="E14" s="308" t="s">
        <v>394</v>
      </c>
      <c r="F14" s="297"/>
      <c r="G14" s="297">
        <v>3244.5</v>
      </c>
      <c r="H14" s="297">
        <f t="shared" si="0"/>
        <v>1622.25</v>
      </c>
      <c r="I14" s="297"/>
      <c r="J14" s="297"/>
      <c r="K14" s="297"/>
      <c r="L14" s="297">
        <f t="shared" si="1"/>
        <v>1622.25</v>
      </c>
      <c r="M14" s="235"/>
    </row>
    <row r="15" spans="1:13" s="2" customFormat="1" ht="27" customHeight="1" x14ac:dyDescent="0.25">
      <c r="A15" s="433">
        <f t="shared" si="3"/>
        <v>9</v>
      </c>
      <c r="B15" s="284"/>
      <c r="C15" s="287" t="s">
        <v>485</v>
      </c>
      <c r="D15" s="43" t="s">
        <v>330</v>
      </c>
      <c r="E15" s="308" t="s">
        <v>394</v>
      </c>
      <c r="F15" s="297"/>
      <c r="G15" s="297">
        <v>3300</v>
      </c>
      <c r="H15" s="297">
        <f t="shared" si="0"/>
        <v>1650</v>
      </c>
      <c r="I15" s="297"/>
      <c r="J15" s="297"/>
      <c r="K15" s="297"/>
      <c r="L15" s="297">
        <f t="shared" si="1"/>
        <v>1650</v>
      </c>
      <c r="M15" s="235"/>
    </row>
    <row r="16" spans="1:13" s="2" customFormat="1" ht="24" customHeight="1" x14ac:dyDescent="0.25">
      <c r="A16" s="434">
        <v>10</v>
      </c>
      <c r="B16" s="284"/>
      <c r="C16" s="287" t="s">
        <v>491</v>
      </c>
      <c r="D16" s="43" t="s">
        <v>492</v>
      </c>
      <c r="E16" s="308" t="s">
        <v>394</v>
      </c>
      <c r="F16" s="297"/>
      <c r="G16" s="297">
        <v>6300</v>
      </c>
      <c r="H16" s="297">
        <f t="shared" si="0"/>
        <v>3150</v>
      </c>
      <c r="I16" s="297"/>
      <c r="J16" s="297"/>
      <c r="K16" s="297"/>
      <c r="L16" s="297">
        <f t="shared" si="1"/>
        <v>3150</v>
      </c>
      <c r="M16" s="235"/>
    </row>
    <row r="17" spans="1:14" s="2" customFormat="1" ht="27" customHeight="1" x14ac:dyDescent="0.25">
      <c r="A17" s="434">
        <v>11</v>
      </c>
      <c r="B17" s="284"/>
      <c r="C17" s="287" t="s">
        <v>476</v>
      </c>
      <c r="D17" s="43" t="s">
        <v>477</v>
      </c>
      <c r="E17" s="308" t="s">
        <v>394</v>
      </c>
      <c r="F17" s="297"/>
      <c r="G17" s="297">
        <v>1102.5</v>
      </c>
      <c r="H17" s="297">
        <f t="shared" si="0"/>
        <v>551.25</v>
      </c>
      <c r="I17" s="297"/>
      <c r="J17" s="297"/>
      <c r="K17" s="297"/>
      <c r="L17" s="297">
        <f t="shared" si="1"/>
        <v>551.25</v>
      </c>
      <c r="M17" s="235"/>
    </row>
    <row r="18" spans="1:14" s="2" customFormat="1" ht="24" customHeight="1" x14ac:dyDescent="0.25">
      <c r="A18" s="434">
        <v>12</v>
      </c>
      <c r="B18" s="284"/>
      <c r="C18" s="287" t="s">
        <v>486</v>
      </c>
      <c r="D18" s="43" t="s">
        <v>330</v>
      </c>
      <c r="E18" s="308" t="s">
        <v>394</v>
      </c>
      <c r="F18" s="297"/>
      <c r="G18" s="297">
        <v>5600</v>
      </c>
      <c r="H18" s="297">
        <f t="shared" si="0"/>
        <v>2800</v>
      </c>
      <c r="I18" s="297"/>
      <c r="J18" s="297"/>
      <c r="K18" s="297"/>
      <c r="L18" s="297">
        <v>2800</v>
      </c>
      <c r="M18" s="235"/>
    </row>
    <row r="19" spans="1:14" s="2" customFormat="1" ht="24" customHeight="1" x14ac:dyDescent="0.25">
      <c r="A19" s="434">
        <v>13</v>
      </c>
      <c r="B19" s="284"/>
      <c r="C19" s="287" t="s">
        <v>521</v>
      </c>
      <c r="D19" s="43" t="s">
        <v>330</v>
      </c>
      <c r="E19" s="308" t="s">
        <v>394</v>
      </c>
      <c r="F19" s="297"/>
      <c r="G19" s="297">
        <v>6300</v>
      </c>
      <c r="H19" s="297">
        <f t="shared" si="0"/>
        <v>3150</v>
      </c>
      <c r="I19" s="297"/>
      <c r="J19" s="297"/>
      <c r="K19" s="297"/>
      <c r="L19" s="297">
        <f t="shared" si="1"/>
        <v>3150</v>
      </c>
      <c r="M19" s="235"/>
    </row>
    <row r="20" spans="1:14" s="2" customFormat="1" ht="23.25" customHeight="1" x14ac:dyDescent="0.25">
      <c r="A20" s="435">
        <v>14</v>
      </c>
      <c r="B20" s="330">
        <f t="shared" ref="B20:B21" si="4">SUM(B19+1)</f>
        <v>1</v>
      </c>
      <c r="C20" s="313" t="s">
        <v>247</v>
      </c>
      <c r="D20" s="314" t="s">
        <v>428</v>
      </c>
      <c r="E20" s="314" t="s">
        <v>206</v>
      </c>
      <c r="F20" s="315"/>
      <c r="G20" s="315">
        <v>6300</v>
      </c>
      <c r="H20" s="297">
        <f t="shared" si="0"/>
        <v>3150</v>
      </c>
      <c r="I20" s="315"/>
      <c r="J20" s="315"/>
      <c r="K20" s="315"/>
      <c r="L20" s="297">
        <f t="shared" si="1"/>
        <v>3150</v>
      </c>
      <c r="M20" s="315"/>
      <c r="N20" s="432"/>
    </row>
    <row r="21" spans="1:14" ht="30" customHeight="1" x14ac:dyDescent="0.25">
      <c r="A21" s="436">
        <v>15</v>
      </c>
      <c r="B21" s="330">
        <f t="shared" si="4"/>
        <v>2</v>
      </c>
      <c r="C21" s="313" t="s">
        <v>442</v>
      </c>
      <c r="D21" s="314" t="s">
        <v>443</v>
      </c>
      <c r="E21" s="314" t="s">
        <v>206</v>
      </c>
      <c r="F21" s="315">
        <v>8500</v>
      </c>
      <c r="G21" s="315">
        <v>5600</v>
      </c>
      <c r="H21" s="297">
        <f t="shared" si="0"/>
        <v>2800</v>
      </c>
      <c r="I21" s="315"/>
      <c r="J21" s="315"/>
      <c r="K21" s="315"/>
      <c r="L21" s="297">
        <v>2800</v>
      </c>
      <c r="M21" s="315"/>
      <c r="N21" s="432"/>
    </row>
    <row r="22" spans="1:14" ht="27" customHeight="1" x14ac:dyDescent="0.25">
      <c r="A22" s="436">
        <v>16</v>
      </c>
      <c r="B22" s="330">
        <f>SUM(B20+1)</f>
        <v>2</v>
      </c>
      <c r="C22" s="313" t="s">
        <v>439</v>
      </c>
      <c r="D22" s="314" t="s">
        <v>438</v>
      </c>
      <c r="E22" s="314" t="s">
        <v>206</v>
      </c>
      <c r="F22" s="315">
        <v>8500</v>
      </c>
      <c r="G22" s="315">
        <v>8904</v>
      </c>
      <c r="H22" s="297">
        <f t="shared" si="0"/>
        <v>4452</v>
      </c>
      <c r="I22" s="315"/>
      <c r="J22" s="315"/>
      <c r="K22" s="315"/>
      <c r="L22" s="297">
        <f t="shared" si="1"/>
        <v>4452</v>
      </c>
      <c r="M22" s="315"/>
      <c r="N22" s="432"/>
    </row>
    <row r="23" spans="1:14" ht="25.5" customHeight="1" x14ac:dyDescent="0.25">
      <c r="A23" s="436">
        <v>17</v>
      </c>
      <c r="B23" s="330">
        <f>SUM(B19+1)</f>
        <v>1</v>
      </c>
      <c r="C23" s="313" t="s">
        <v>459</v>
      </c>
      <c r="D23" s="314" t="s">
        <v>420</v>
      </c>
      <c r="E23" s="314" t="s">
        <v>206</v>
      </c>
      <c r="F23" s="315">
        <v>2800</v>
      </c>
      <c r="G23" s="315">
        <v>6300</v>
      </c>
      <c r="H23" s="297">
        <f t="shared" si="0"/>
        <v>3150</v>
      </c>
      <c r="I23" s="315"/>
      <c r="J23" s="315"/>
      <c r="K23" s="315"/>
      <c r="L23" s="297">
        <f t="shared" si="1"/>
        <v>3150</v>
      </c>
      <c r="M23" s="315"/>
      <c r="N23" s="432"/>
    </row>
    <row r="24" spans="1:14" ht="24" customHeight="1" x14ac:dyDescent="0.25">
      <c r="A24" s="434">
        <v>18</v>
      </c>
      <c r="B24" s="284"/>
      <c r="C24" s="287" t="s">
        <v>470</v>
      </c>
      <c r="D24" s="43" t="s">
        <v>478</v>
      </c>
      <c r="E24" s="308" t="s">
        <v>394</v>
      </c>
      <c r="F24" s="297"/>
      <c r="G24" s="297">
        <v>6300</v>
      </c>
      <c r="H24" s="297">
        <f t="shared" si="0"/>
        <v>3150</v>
      </c>
      <c r="I24" s="297"/>
      <c r="J24" s="297"/>
      <c r="K24" s="297"/>
      <c r="L24" s="297">
        <f t="shared" si="1"/>
        <v>3150</v>
      </c>
      <c r="M24" s="235"/>
      <c r="N24" s="2"/>
    </row>
    <row r="25" spans="1:14" ht="22.5" customHeight="1" x14ac:dyDescent="0.25">
      <c r="A25" s="306"/>
      <c r="B25" s="306"/>
      <c r="C25" s="306"/>
      <c r="D25" s="306"/>
      <c r="E25" s="377" t="s">
        <v>135</v>
      </c>
      <c r="F25" s="307"/>
      <c r="G25" s="300">
        <f t="shared" ref="G25:L25" si="5">SUM(G7:G24)</f>
        <v>85018</v>
      </c>
      <c r="H25" s="300">
        <f t="shared" si="5"/>
        <v>42509</v>
      </c>
      <c r="I25" s="300">
        <f t="shared" si="5"/>
        <v>0</v>
      </c>
      <c r="J25" s="300">
        <f t="shared" si="5"/>
        <v>0</v>
      </c>
      <c r="K25" s="300">
        <f t="shared" si="5"/>
        <v>0</v>
      </c>
      <c r="L25" s="300">
        <f t="shared" si="5"/>
        <v>42509</v>
      </c>
      <c r="M25" s="235"/>
    </row>
    <row r="26" spans="1:14" ht="15.75" customHeight="1" x14ac:dyDescent="0.25">
      <c r="M26" s="2"/>
    </row>
    <row r="27" spans="1:14" x14ac:dyDescent="0.25">
      <c r="A27" s="50"/>
      <c r="B27" s="50"/>
      <c r="C27" s="50"/>
      <c r="D27" s="172"/>
      <c r="E27" s="100"/>
      <c r="F27" s="100"/>
      <c r="G27" s="100"/>
      <c r="H27" s="172"/>
      <c r="I27" s="172"/>
      <c r="J27" s="172"/>
      <c r="K27" s="172"/>
      <c r="L27" s="172"/>
      <c r="M27" s="2"/>
    </row>
    <row r="28" spans="1:14" x14ac:dyDescent="0.25">
      <c r="A28" s="50" t="s">
        <v>186</v>
      </c>
      <c r="B28" s="50"/>
      <c r="C28" s="50"/>
      <c r="D28" s="172"/>
      <c r="E28" s="100"/>
      <c r="F28" s="100"/>
      <c r="G28" s="100"/>
      <c r="H28" s="464" t="s">
        <v>67</v>
      </c>
      <c r="I28" s="464"/>
      <c r="J28" s="464"/>
      <c r="K28" s="464"/>
      <c r="L28" s="172"/>
      <c r="M28" s="2"/>
    </row>
    <row r="29" spans="1:14" x14ac:dyDescent="0.25">
      <c r="A29" s="106"/>
      <c r="B29" s="106"/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2"/>
    </row>
    <row r="30" spans="1:14" x14ac:dyDescent="0.25">
      <c r="A30" s="236" t="s">
        <v>479</v>
      </c>
      <c r="B30" s="50"/>
      <c r="C30" s="50"/>
      <c r="D30" s="172"/>
      <c r="E30" s="100"/>
      <c r="F30" s="100"/>
      <c r="G30" s="111"/>
      <c r="H30" s="172" t="s">
        <v>480</v>
      </c>
      <c r="I30" s="172"/>
      <c r="J30" s="172"/>
      <c r="K30" s="172"/>
      <c r="L30" s="172"/>
      <c r="M30" s="2"/>
    </row>
    <row r="31" spans="1:14" x14ac:dyDescent="0.25">
      <c r="A31" s="236"/>
      <c r="B31" s="50"/>
      <c r="C31" s="50"/>
      <c r="D31" s="276"/>
      <c r="E31" s="276"/>
      <c r="F31" s="100"/>
      <c r="G31" s="100"/>
      <c r="H31" s="50"/>
      <c r="I31" s="50"/>
      <c r="J31" s="50"/>
      <c r="K31" s="50"/>
      <c r="L31" s="110"/>
      <c r="M31" s="2"/>
    </row>
    <row r="32" spans="1:14" x14ac:dyDescent="0.25">
      <c r="A32" s="236"/>
      <c r="B32" s="50"/>
      <c r="C32" s="50"/>
      <c r="D32" s="276"/>
      <c r="E32" s="276"/>
      <c r="F32" s="100"/>
      <c r="G32" s="100"/>
      <c r="H32" s="50"/>
      <c r="I32" s="50"/>
      <c r="J32" s="50"/>
      <c r="K32" s="50"/>
      <c r="L32" s="110"/>
      <c r="M32" s="2"/>
    </row>
  </sheetData>
  <sheetProtection selectLockedCells="1" selectUnlockedCells="1"/>
  <mergeCells count="5">
    <mergeCell ref="A6:C6"/>
    <mergeCell ref="A4:M4"/>
    <mergeCell ref="A2:M2"/>
    <mergeCell ref="A3:M3"/>
    <mergeCell ref="H28:K2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B34" sqref="B34:B37"/>
    </sheetView>
  </sheetViews>
  <sheetFormatPr baseColWidth="10" defaultRowHeight="15" x14ac:dyDescent="0.25"/>
  <cols>
    <col min="1" max="1" width="7.140625" customWidth="1"/>
    <col min="2" max="2" width="46.7109375" customWidth="1"/>
    <col min="3" max="3" width="38.5703125" customWidth="1"/>
    <col min="4" max="4" width="22" hidden="1" customWidth="1"/>
    <col min="5" max="5" width="18.42578125" customWidth="1"/>
    <col min="6" max="6" width="32" customWidth="1"/>
    <col min="7" max="7" width="16.42578125" bestFit="1" customWidth="1"/>
    <col min="70" max="70" width="8.85546875" customWidth="1"/>
    <col min="71" max="71" width="23.140625" customWidth="1"/>
    <col min="72" max="72" width="53" customWidth="1"/>
    <col min="73" max="73" width="22.5703125" customWidth="1"/>
    <col min="326" max="326" width="8.85546875" customWidth="1"/>
    <col min="327" max="327" width="23.140625" customWidth="1"/>
    <col min="328" max="328" width="53" customWidth="1"/>
    <col min="329" max="329" width="22.5703125" customWidth="1"/>
    <col min="582" max="582" width="8.85546875" customWidth="1"/>
    <col min="583" max="583" width="23.140625" customWidth="1"/>
    <col min="584" max="584" width="53" customWidth="1"/>
    <col min="585" max="585" width="22.5703125" customWidth="1"/>
    <col min="838" max="838" width="8.85546875" customWidth="1"/>
    <col min="839" max="839" width="23.140625" customWidth="1"/>
    <col min="840" max="840" width="53" customWidth="1"/>
    <col min="841" max="841" width="22.5703125" customWidth="1"/>
    <col min="1094" max="1094" width="8.85546875" customWidth="1"/>
    <col min="1095" max="1095" width="23.140625" customWidth="1"/>
    <col min="1096" max="1096" width="53" customWidth="1"/>
    <col min="1097" max="1097" width="22.5703125" customWidth="1"/>
    <col min="1350" max="1350" width="8.85546875" customWidth="1"/>
    <col min="1351" max="1351" width="23.140625" customWidth="1"/>
    <col min="1352" max="1352" width="53" customWidth="1"/>
    <col min="1353" max="1353" width="22.5703125" customWidth="1"/>
    <col min="1606" max="1606" width="8.85546875" customWidth="1"/>
    <col min="1607" max="1607" width="23.140625" customWidth="1"/>
    <col min="1608" max="1608" width="53" customWidth="1"/>
    <col min="1609" max="1609" width="22.5703125" customWidth="1"/>
    <col min="1862" max="1862" width="8.85546875" customWidth="1"/>
    <col min="1863" max="1863" width="23.140625" customWidth="1"/>
    <col min="1864" max="1864" width="53" customWidth="1"/>
    <col min="1865" max="1865" width="22.5703125" customWidth="1"/>
    <col min="2118" max="2118" width="8.85546875" customWidth="1"/>
    <col min="2119" max="2119" width="23.140625" customWidth="1"/>
    <col min="2120" max="2120" width="53" customWidth="1"/>
    <col min="2121" max="2121" width="22.5703125" customWidth="1"/>
    <col min="2374" max="2374" width="8.85546875" customWidth="1"/>
    <col min="2375" max="2375" width="23.140625" customWidth="1"/>
    <col min="2376" max="2376" width="53" customWidth="1"/>
    <col min="2377" max="2377" width="22.5703125" customWidth="1"/>
    <col min="2630" max="2630" width="8.85546875" customWidth="1"/>
    <col min="2631" max="2631" width="23.140625" customWidth="1"/>
    <col min="2632" max="2632" width="53" customWidth="1"/>
    <col min="2633" max="2633" width="22.5703125" customWidth="1"/>
    <col min="2886" max="2886" width="8.85546875" customWidth="1"/>
    <col min="2887" max="2887" width="23.140625" customWidth="1"/>
    <col min="2888" max="2888" width="53" customWidth="1"/>
    <col min="2889" max="2889" width="22.5703125" customWidth="1"/>
    <col min="3142" max="3142" width="8.85546875" customWidth="1"/>
    <col min="3143" max="3143" width="23.140625" customWidth="1"/>
    <col min="3144" max="3144" width="53" customWidth="1"/>
    <col min="3145" max="3145" width="22.5703125" customWidth="1"/>
    <col min="3398" max="3398" width="8.85546875" customWidth="1"/>
    <col min="3399" max="3399" width="23.140625" customWidth="1"/>
    <col min="3400" max="3400" width="53" customWidth="1"/>
    <col min="3401" max="3401" width="22.5703125" customWidth="1"/>
    <col min="3654" max="3654" width="8.85546875" customWidth="1"/>
    <col min="3655" max="3655" width="23.140625" customWidth="1"/>
    <col min="3656" max="3656" width="53" customWidth="1"/>
    <col min="3657" max="3657" width="22.5703125" customWidth="1"/>
    <col min="3910" max="3910" width="8.85546875" customWidth="1"/>
    <col min="3911" max="3911" width="23.140625" customWidth="1"/>
    <col min="3912" max="3912" width="53" customWidth="1"/>
    <col min="3913" max="3913" width="22.5703125" customWidth="1"/>
    <col min="4166" max="4166" width="8.85546875" customWidth="1"/>
    <col min="4167" max="4167" width="23.140625" customWidth="1"/>
    <col min="4168" max="4168" width="53" customWidth="1"/>
    <col min="4169" max="4169" width="22.5703125" customWidth="1"/>
    <col min="4422" max="4422" width="8.85546875" customWidth="1"/>
    <col min="4423" max="4423" width="23.140625" customWidth="1"/>
    <col min="4424" max="4424" width="53" customWidth="1"/>
    <col min="4425" max="4425" width="22.5703125" customWidth="1"/>
    <col min="4678" max="4678" width="8.85546875" customWidth="1"/>
    <col min="4679" max="4679" width="23.140625" customWidth="1"/>
    <col min="4680" max="4680" width="53" customWidth="1"/>
    <col min="4681" max="4681" width="22.5703125" customWidth="1"/>
    <col min="4934" max="4934" width="8.85546875" customWidth="1"/>
    <col min="4935" max="4935" width="23.140625" customWidth="1"/>
    <col min="4936" max="4936" width="53" customWidth="1"/>
    <col min="4937" max="4937" width="22.5703125" customWidth="1"/>
    <col min="5190" max="5190" width="8.85546875" customWidth="1"/>
    <col min="5191" max="5191" width="23.140625" customWidth="1"/>
    <col min="5192" max="5192" width="53" customWidth="1"/>
    <col min="5193" max="5193" width="22.5703125" customWidth="1"/>
    <col min="5446" max="5446" width="8.85546875" customWidth="1"/>
    <col min="5447" max="5447" width="23.140625" customWidth="1"/>
    <col min="5448" max="5448" width="53" customWidth="1"/>
    <col min="5449" max="5449" width="22.5703125" customWidth="1"/>
    <col min="5702" max="5702" width="8.85546875" customWidth="1"/>
    <col min="5703" max="5703" width="23.140625" customWidth="1"/>
    <col min="5704" max="5704" width="53" customWidth="1"/>
    <col min="5705" max="5705" width="22.5703125" customWidth="1"/>
    <col min="5958" max="5958" width="8.85546875" customWidth="1"/>
    <col min="5959" max="5959" width="23.140625" customWidth="1"/>
    <col min="5960" max="5960" width="53" customWidth="1"/>
    <col min="5961" max="5961" width="22.5703125" customWidth="1"/>
    <col min="6214" max="6214" width="8.85546875" customWidth="1"/>
    <col min="6215" max="6215" width="23.140625" customWidth="1"/>
    <col min="6216" max="6216" width="53" customWidth="1"/>
    <col min="6217" max="6217" width="22.5703125" customWidth="1"/>
    <col min="6470" max="6470" width="8.85546875" customWidth="1"/>
    <col min="6471" max="6471" width="23.140625" customWidth="1"/>
    <col min="6472" max="6472" width="53" customWidth="1"/>
    <col min="6473" max="6473" width="22.5703125" customWidth="1"/>
    <col min="6726" max="6726" width="8.85546875" customWidth="1"/>
    <col min="6727" max="6727" width="23.140625" customWidth="1"/>
    <col min="6728" max="6728" width="53" customWidth="1"/>
    <col min="6729" max="6729" width="22.5703125" customWidth="1"/>
    <col min="6982" max="6982" width="8.85546875" customWidth="1"/>
    <col min="6983" max="6983" width="23.140625" customWidth="1"/>
    <col min="6984" max="6984" width="53" customWidth="1"/>
    <col min="6985" max="6985" width="22.5703125" customWidth="1"/>
    <col min="7238" max="7238" width="8.85546875" customWidth="1"/>
    <col min="7239" max="7239" width="23.140625" customWidth="1"/>
    <col min="7240" max="7240" width="53" customWidth="1"/>
    <col min="7241" max="7241" width="22.5703125" customWidth="1"/>
    <col min="7494" max="7494" width="8.85546875" customWidth="1"/>
    <col min="7495" max="7495" width="23.140625" customWidth="1"/>
    <col min="7496" max="7496" width="53" customWidth="1"/>
    <col min="7497" max="7497" width="22.5703125" customWidth="1"/>
    <col min="7750" max="7750" width="8.85546875" customWidth="1"/>
    <col min="7751" max="7751" width="23.140625" customWidth="1"/>
    <col min="7752" max="7752" width="53" customWidth="1"/>
    <col min="7753" max="7753" width="22.5703125" customWidth="1"/>
    <col min="8006" max="8006" width="8.85546875" customWidth="1"/>
    <col min="8007" max="8007" width="23.140625" customWidth="1"/>
    <col min="8008" max="8008" width="53" customWidth="1"/>
    <col min="8009" max="8009" width="22.5703125" customWidth="1"/>
    <col min="8262" max="8262" width="8.85546875" customWidth="1"/>
    <col min="8263" max="8263" width="23.140625" customWidth="1"/>
    <col min="8264" max="8264" width="53" customWidth="1"/>
    <col min="8265" max="8265" width="22.5703125" customWidth="1"/>
    <col min="8518" max="8518" width="8.85546875" customWidth="1"/>
    <col min="8519" max="8519" width="23.140625" customWidth="1"/>
    <col min="8520" max="8520" width="53" customWidth="1"/>
    <col min="8521" max="8521" width="22.5703125" customWidth="1"/>
    <col min="8774" max="8774" width="8.85546875" customWidth="1"/>
    <col min="8775" max="8775" width="23.140625" customWidth="1"/>
    <col min="8776" max="8776" width="53" customWidth="1"/>
    <col min="8777" max="8777" width="22.5703125" customWidth="1"/>
    <col min="9030" max="9030" width="8.85546875" customWidth="1"/>
    <col min="9031" max="9031" width="23.140625" customWidth="1"/>
    <col min="9032" max="9032" width="53" customWidth="1"/>
    <col min="9033" max="9033" width="22.5703125" customWidth="1"/>
    <col min="9286" max="9286" width="8.85546875" customWidth="1"/>
    <col min="9287" max="9287" width="23.140625" customWidth="1"/>
    <col min="9288" max="9288" width="53" customWidth="1"/>
    <col min="9289" max="9289" width="22.5703125" customWidth="1"/>
    <col min="9542" max="9542" width="8.85546875" customWidth="1"/>
    <col min="9543" max="9543" width="23.140625" customWidth="1"/>
    <col min="9544" max="9544" width="53" customWidth="1"/>
    <col min="9545" max="9545" width="22.5703125" customWidth="1"/>
    <col min="9798" max="9798" width="8.85546875" customWidth="1"/>
    <col min="9799" max="9799" width="23.140625" customWidth="1"/>
    <col min="9800" max="9800" width="53" customWidth="1"/>
    <col min="9801" max="9801" width="22.5703125" customWidth="1"/>
    <col min="10054" max="10054" width="8.85546875" customWidth="1"/>
    <col min="10055" max="10055" width="23.140625" customWidth="1"/>
    <col min="10056" max="10056" width="53" customWidth="1"/>
    <col min="10057" max="10057" width="22.5703125" customWidth="1"/>
    <col min="10310" max="10310" width="8.85546875" customWidth="1"/>
    <col min="10311" max="10311" width="23.140625" customWidth="1"/>
    <col min="10312" max="10312" width="53" customWidth="1"/>
    <col min="10313" max="10313" width="22.5703125" customWidth="1"/>
    <col min="10566" max="10566" width="8.85546875" customWidth="1"/>
    <col min="10567" max="10567" width="23.140625" customWidth="1"/>
    <col min="10568" max="10568" width="53" customWidth="1"/>
    <col min="10569" max="10569" width="22.5703125" customWidth="1"/>
    <col min="10822" max="10822" width="8.85546875" customWidth="1"/>
    <col min="10823" max="10823" width="23.140625" customWidth="1"/>
    <col min="10824" max="10824" width="53" customWidth="1"/>
    <col min="10825" max="10825" width="22.5703125" customWidth="1"/>
    <col min="11078" max="11078" width="8.85546875" customWidth="1"/>
    <col min="11079" max="11079" width="23.140625" customWidth="1"/>
    <col min="11080" max="11080" width="53" customWidth="1"/>
    <col min="11081" max="11081" width="22.5703125" customWidth="1"/>
    <col min="11334" max="11334" width="8.85546875" customWidth="1"/>
    <col min="11335" max="11335" width="23.140625" customWidth="1"/>
    <col min="11336" max="11336" width="53" customWidth="1"/>
    <col min="11337" max="11337" width="22.5703125" customWidth="1"/>
    <col min="11590" max="11590" width="8.85546875" customWidth="1"/>
    <col min="11591" max="11591" width="23.140625" customWidth="1"/>
    <col min="11592" max="11592" width="53" customWidth="1"/>
    <col min="11593" max="11593" width="22.5703125" customWidth="1"/>
    <col min="11846" max="11846" width="8.85546875" customWidth="1"/>
    <col min="11847" max="11847" width="23.140625" customWidth="1"/>
    <col min="11848" max="11848" width="53" customWidth="1"/>
    <col min="11849" max="11849" width="22.5703125" customWidth="1"/>
    <col min="12102" max="12102" width="8.85546875" customWidth="1"/>
    <col min="12103" max="12103" width="23.140625" customWidth="1"/>
    <col min="12104" max="12104" width="53" customWidth="1"/>
    <col min="12105" max="12105" width="22.5703125" customWidth="1"/>
    <col min="12358" max="12358" width="8.85546875" customWidth="1"/>
    <col min="12359" max="12359" width="23.140625" customWidth="1"/>
    <col min="12360" max="12360" width="53" customWidth="1"/>
    <col min="12361" max="12361" width="22.5703125" customWidth="1"/>
    <col min="12614" max="12614" width="8.85546875" customWidth="1"/>
    <col min="12615" max="12615" width="23.140625" customWidth="1"/>
    <col min="12616" max="12616" width="53" customWidth="1"/>
    <col min="12617" max="12617" width="22.5703125" customWidth="1"/>
    <col min="12870" max="12870" width="8.85546875" customWidth="1"/>
    <col min="12871" max="12871" width="23.140625" customWidth="1"/>
    <col min="12872" max="12872" width="53" customWidth="1"/>
    <col min="12873" max="12873" width="22.5703125" customWidth="1"/>
    <col min="13126" max="13126" width="8.85546875" customWidth="1"/>
    <col min="13127" max="13127" width="23.140625" customWidth="1"/>
    <col min="13128" max="13128" width="53" customWidth="1"/>
    <col min="13129" max="13129" width="22.5703125" customWidth="1"/>
    <col min="13382" max="13382" width="8.85546875" customWidth="1"/>
    <col min="13383" max="13383" width="23.140625" customWidth="1"/>
    <col min="13384" max="13384" width="53" customWidth="1"/>
    <col min="13385" max="13385" width="22.5703125" customWidth="1"/>
    <col min="13638" max="13638" width="8.85546875" customWidth="1"/>
    <col min="13639" max="13639" width="23.140625" customWidth="1"/>
    <col min="13640" max="13640" width="53" customWidth="1"/>
    <col min="13641" max="13641" width="22.5703125" customWidth="1"/>
    <col min="13894" max="13894" width="8.85546875" customWidth="1"/>
    <col min="13895" max="13895" width="23.140625" customWidth="1"/>
    <col min="13896" max="13896" width="53" customWidth="1"/>
    <col min="13897" max="13897" width="22.5703125" customWidth="1"/>
    <col min="14150" max="14150" width="8.85546875" customWidth="1"/>
    <col min="14151" max="14151" width="23.140625" customWidth="1"/>
    <col min="14152" max="14152" width="53" customWidth="1"/>
    <col min="14153" max="14153" width="22.5703125" customWidth="1"/>
    <col min="14406" max="14406" width="8.85546875" customWidth="1"/>
    <col min="14407" max="14407" width="23.140625" customWidth="1"/>
    <col min="14408" max="14408" width="53" customWidth="1"/>
    <col min="14409" max="14409" width="22.5703125" customWidth="1"/>
    <col min="14662" max="14662" width="8.85546875" customWidth="1"/>
    <col min="14663" max="14663" width="23.140625" customWidth="1"/>
    <col min="14664" max="14664" width="53" customWidth="1"/>
    <col min="14665" max="14665" width="22.5703125" customWidth="1"/>
    <col min="14918" max="14918" width="8.85546875" customWidth="1"/>
    <col min="14919" max="14919" width="23.140625" customWidth="1"/>
    <col min="14920" max="14920" width="53" customWidth="1"/>
    <col min="14921" max="14921" width="22.5703125" customWidth="1"/>
    <col min="15174" max="15174" width="8.85546875" customWidth="1"/>
    <col min="15175" max="15175" width="23.140625" customWidth="1"/>
    <col min="15176" max="15176" width="53" customWidth="1"/>
    <col min="15177" max="15177" width="22.5703125" customWidth="1"/>
    <col min="15430" max="15430" width="8.85546875" customWidth="1"/>
    <col min="15431" max="15431" width="23.140625" customWidth="1"/>
    <col min="15432" max="15432" width="53" customWidth="1"/>
    <col min="15433" max="15433" width="22.5703125" customWidth="1"/>
    <col min="15686" max="15686" width="8.85546875" customWidth="1"/>
    <col min="15687" max="15687" width="23.140625" customWidth="1"/>
    <col min="15688" max="15688" width="53" customWidth="1"/>
    <col min="15689" max="15689" width="22.5703125" customWidth="1"/>
    <col min="15942" max="15942" width="8.85546875" customWidth="1"/>
    <col min="15943" max="15943" width="23.140625" customWidth="1"/>
    <col min="15944" max="15944" width="53" customWidth="1"/>
    <col min="15945" max="15945" width="22.5703125" customWidth="1"/>
  </cols>
  <sheetData>
    <row r="1" spans="1:7" ht="15.75" x14ac:dyDescent="0.25">
      <c r="A1" s="503" t="s">
        <v>497</v>
      </c>
      <c r="B1" s="503"/>
      <c r="C1" s="503"/>
      <c r="D1" s="503"/>
      <c r="E1" s="503"/>
      <c r="F1" s="503"/>
    </row>
    <row r="2" spans="1:7" ht="24" customHeight="1" x14ac:dyDescent="0.25">
      <c r="A2" s="504" t="s">
        <v>503</v>
      </c>
      <c r="B2" s="504"/>
      <c r="C2" s="504"/>
      <c r="D2" s="504"/>
      <c r="E2" s="504"/>
      <c r="F2" s="504"/>
    </row>
    <row r="3" spans="1:7" ht="28.5" customHeight="1" x14ac:dyDescent="0.4">
      <c r="A3" s="504" t="s">
        <v>532</v>
      </c>
      <c r="B3" s="504"/>
      <c r="C3" s="504"/>
      <c r="D3" s="504"/>
      <c r="E3" s="504"/>
      <c r="F3" s="504"/>
    </row>
    <row r="4" spans="1:7" ht="15.75" x14ac:dyDescent="0.25">
      <c r="B4" s="215"/>
      <c r="F4" s="183"/>
    </row>
    <row r="5" spans="1:7" ht="1.1499999999999999" customHeight="1" x14ac:dyDescent="0.25">
      <c r="B5" s="215"/>
      <c r="F5" s="183"/>
    </row>
    <row r="6" spans="1:7" ht="15.75" x14ac:dyDescent="0.25">
      <c r="B6" s="215"/>
      <c r="F6" s="183"/>
    </row>
    <row r="7" spans="1:7" ht="18.75" customHeight="1" x14ac:dyDescent="0.25">
      <c r="A7" s="384" t="s">
        <v>403</v>
      </c>
      <c r="B7" s="384" t="s">
        <v>3</v>
      </c>
      <c r="C7" s="384" t="s">
        <v>331</v>
      </c>
      <c r="D7" s="384" t="s">
        <v>402</v>
      </c>
      <c r="E7" s="384" t="s">
        <v>402</v>
      </c>
      <c r="F7" s="385" t="s">
        <v>14</v>
      </c>
    </row>
    <row r="8" spans="1:7" s="359" customFormat="1" ht="37.5" customHeight="1" x14ac:dyDescent="0.25">
      <c r="A8" s="437">
        <v>1</v>
      </c>
      <c r="B8" s="378" t="s">
        <v>458</v>
      </c>
      <c r="C8" s="379" t="s">
        <v>424</v>
      </c>
      <c r="D8" s="380">
        <v>315</v>
      </c>
      <c r="E8" s="386">
        <v>420</v>
      </c>
      <c r="F8" s="380"/>
      <c r="G8" s="381"/>
    </row>
    <row r="9" spans="1:7" s="359" customFormat="1" ht="37.5" customHeight="1" x14ac:dyDescent="0.25">
      <c r="A9" s="437">
        <v>2</v>
      </c>
      <c r="B9" s="378" t="s">
        <v>458</v>
      </c>
      <c r="C9" s="379" t="s">
        <v>435</v>
      </c>
      <c r="D9" s="380">
        <v>315</v>
      </c>
      <c r="E9" s="386">
        <v>350</v>
      </c>
      <c r="F9" s="380"/>
      <c r="G9" s="381"/>
    </row>
    <row r="10" spans="1:7" s="359" customFormat="1" ht="20.45" customHeight="1" x14ac:dyDescent="0.25">
      <c r="A10" s="437">
        <v>3</v>
      </c>
      <c r="B10" s="416" t="s">
        <v>525</v>
      </c>
      <c r="C10" s="379" t="s">
        <v>171</v>
      </c>
      <c r="D10" s="380">
        <v>915</v>
      </c>
      <c r="E10" s="386">
        <v>1150</v>
      </c>
      <c r="F10" s="380"/>
    </row>
    <row r="11" spans="1:7" s="359" customFormat="1" ht="29.25" customHeight="1" x14ac:dyDescent="0.25">
      <c r="A11" s="437">
        <v>4</v>
      </c>
      <c r="B11" s="378" t="s">
        <v>490</v>
      </c>
      <c r="C11" s="379" t="s">
        <v>432</v>
      </c>
      <c r="D11" s="380"/>
      <c r="E11" s="386">
        <v>700</v>
      </c>
      <c r="F11" s="380"/>
    </row>
    <row r="12" spans="1:7" s="359" customFormat="1" ht="29.25" customHeight="1" x14ac:dyDescent="0.25">
      <c r="A12" s="437">
        <v>5</v>
      </c>
      <c r="B12" s="378" t="s">
        <v>433</v>
      </c>
      <c r="C12" s="379" t="s">
        <v>434</v>
      </c>
      <c r="D12" s="380"/>
      <c r="E12" s="386">
        <v>498</v>
      </c>
      <c r="F12" s="380"/>
    </row>
    <row r="13" spans="1:7" s="359" customFormat="1" ht="30.75" customHeight="1" x14ac:dyDescent="0.25">
      <c r="A13" s="437">
        <v>6</v>
      </c>
      <c r="B13" s="378" t="s">
        <v>526</v>
      </c>
      <c r="C13" s="379" t="s">
        <v>466</v>
      </c>
      <c r="D13" s="380"/>
      <c r="E13" s="386">
        <v>1150</v>
      </c>
      <c r="F13" s="382"/>
      <c r="G13" s="383"/>
    </row>
    <row r="14" spans="1:7" s="2" customFormat="1" ht="21" customHeight="1" x14ac:dyDescent="0.3">
      <c r="C14" s="213" t="s">
        <v>172</v>
      </c>
      <c r="D14" s="248">
        <f>SUM(D8:D13)</f>
        <v>1545</v>
      </c>
      <c r="E14" s="387">
        <f>SUM(E8:E13)</f>
        <v>4268</v>
      </c>
    </row>
    <row r="15" spans="1:7" s="2" customFormat="1" ht="21" customHeight="1" x14ac:dyDescent="0.3">
      <c r="C15" s="263"/>
      <c r="D15" s="264"/>
      <c r="E15" s="264"/>
    </row>
    <row r="16" spans="1:7" s="2" customFormat="1" ht="21" customHeight="1" x14ac:dyDescent="0.3">
      <c r="C16" s="263"/>
      <c r="D16" s="264"/>
      <c r="E16" s="264"/>
    </row>
    <row r="17" spans="1:7" s="2" customFormat="1" ht="21" customHeight="1" x14ac:dyDescent="0.25">
      <c r="B17" s="100"/>
      <c r="C17" s="50"/>
      <c r="D17" s="172"/>
      <c r="E17" s="172"/>
      <c r="F17" s="100"/>
      <c r="G17" s="100"/>
    </row>
    <row r="18" spans="1:7" s="2" customFormat="1" ht="22.5" customHeight="1" x14ac:dyDescent="0.25">
      <c r="B18" s="50"/>
      <c r="C18" s="50"/>
      <c r="D18" s="172"/>
      <c r="E18" s="172"/>
      <c r="F18" s="100"/>
      <c r="G18" s="100"/>
    </row>
    <row r="19" spans="1:7" s="2" customFormat="1" ht="22.5" customHeight="1" x14ac:dyDescent="0.25">
      <c r="B19" s="274" t="s">
        <v>26</v>
      </c>
      <c r="C19" s="464" t="s">
        <v>410</v>
      </c>
      <c r="D19" s="464"/>
      <c r="E19" s="464"/>
      <c r="F19" s="464"/>
      <c r="G19" s="98"/>
    </row>
    <row r="20" spans="1:7" s="2" customFormat="1" ht="34.5" customHeight="1" x14ac:dyDescent="0.25">
      <c r="B20" s="275"/>
      <c r="C20" s="271"/>
      <c r="D20" s="464"/>
      <c r="E20" s="464"/>
      <c r="F20" s="464"/>
      <c r="G20" s="100"/>
    </row>
    <row r="21" spans="1:7" s="2" customFormat="1" ht="34.5" customHeight="1" x14ac:dyDescent="0.25">
      <c r="B21" s="252" t="s">
        <v>479</v>
      </c>
      <c r="C21" s="464" t="s">
        <v>518</v>
      </c>
      <c r="D21" s="464"/>
      <c r="E21" s="464"/>
      <c r="F21" s="464"/>
      <c r="G21" s="100"/>
    </row>
    <row r="22" spans="1:7" s="2" customFormat="1" ht="34.5" customHeight="1" x14ac:dyDescent="0.25">
      <c r="B22" s="252"/>
      <c r="C22" s="251"/>
      <c r="D22" s="251"/>
      <c r="E22" s="299"/>
      <c r="F22" s="251"/>
      <c r="G22" s="100"/>
    </row>
    <row r="23" spans="1:7" s="2" customFormat="1" ht="34.5" customHeight="1" x14ac:dyDescent="0.25">
      <c r="B23" s="252"/>
      <c r="C23" s="251"/>
      <c r="D23" s="251"/>
      <c r="E23" s="299"/>
      <c r="F23" s="251"/>
      <c r="G23" s="100"/>
    </row>
    <row r="24" spans="1:7" s="2" customFormat="1" ht="34.5" customHeight="1" x14ac:dyDescent="0.25">
      <c r="B24" s="286"/>
      <c r="C24" s="285"/>
      <c r="D24" s="285"/>
      <c r="E24" s="299"/>
      <c r="F24" s="285"/>
      <c r="G24" s="100"/>
    </row>
    <row r="25" spans="1:7" s="2" customFormat="1" ht="34.5" customHeight="1" x14ac:dyDescent="0.25">
      <c r="B25" s="286"/>
      <c r="C25" s="285"/>
      <c r="D25" s="285"/>
      <c r="E25" s="299"/>
      <c r="F25" s="285"/>
      <c r="G25" s="100"/>
    </row>
    <row r="26" spans="1:7" s="2" customFormat="1" ht="34.5" customHeight="1" x14ac:dyDescent="0.25">
      <c r="B26" s="286"/>
      <c r="C26" s="285"/>
      <c r="D26" s="285"/>
      <c r="E26" s="299"/>
      <c r="F26" s="285"/>
      <c r="G26" s="100"/>
    </row>
    <row r="27" spans="1:7" s="2" customFormat="1" ht="29.25" customHeight="1" x14ac:dyDescent="0.25">
      <c r="B27" s="92"/>
      <c r="C27" s="93"/>
      <c r="D27" s="81"/>
      <c r="E27" s="81"/>
      <c r="F27" s="82"/>
      <c r="G27" s="82"/>
    </row>
    <row r="28" spans="1:7" s="2" customFormat="1" ht="29.25" customHeight="1" x14ac:dyDescent="0.25">
      <c r="B28" s="92"/>
      <c r="C28" s="93"/>
      <c r="D28" s="81"/>
      <c r="E28" s="81"/>
      <c r="F28" s="250"/>
      <c r="G28" s="250"/>
    </row>
    <row r="29" spans="1:7" s="2" customFormat="1" ht="23.25" customHeight="1" x14ac:dyDescent="0.25">
      <c r="A29" s="503" t="s">
        <v>498</v>
      </c>
      <c r="B29" s="503"/>
      <c r="C29" s="503"/>
      <c r="D29" s="503"/>
      <c r="E29" s="503"/>
      <c r="F29" s="503"/>
      <c r="G29" s="262"/>
    </row>
    <row r="30" spans="1:7" s="2" customFormat="1" ht="24.75" customHeight="1" x14ac:dyDescent="0.25">
      <c r="A30" s="505" t="s">
        <v>401</v>
      </c>
      <c r="B30" s="505"/>
      <c r="C30" s="505"/>
      <c r="D30" s="505"/>
      <c r="E30" s="505"/>
      <c r="F30" s="505"/>
      <c r="G30" s="262"/>
    </row>
    <row r="31" spans="1:7" s="2" customFormat="1" ht="24" customHeight="1" x14ac:dyDescent="0.35">
      <c r="A31" s="504" t="s">
        <v>533</v>
      </c>
      <c r="B31" s="504"/>
      <c r="C31" s="504"/>
      <c r="D31" s="504"/>
      <c r="E31" s="504"/>
      <c r="F31" s="504"/>
      <c r="G31" s="262"/>
    </row>
    <row r="32" spans="1:7" s="2" customFormat="1" ht="25.5" customHeight="1" x14ac:dyDescent="0.25">
      <c r="B32" s="256"/>
      <c r="C32" s="255"/>
      <c r="D32" s="228"/>
      <c r="E32" s="228"/>
      <c r="F32" s="262"/>
      <c r="G32" s="262"/>
    </row>
    <row r="33" spans="1:7" s="2" customFormat="1" ht="23.25" customHeight="1" x14ac:dyDescent="0.3">
      <c r="A33" s="253" t="s">
        <v>403</v>
      </c>
      <c r="B33" s="246" t="s">
        <v>3</v>
      </c>
      <c r="C33" s="246" t="s">
        <v>331</v>
      </c>
      <c r="D33" s="246" t="s">
        <v>402</v>
      </c>
      <c r="E33" s="246" t="s">
        <v>402</v>
      </c>
      <c r="F33" s="247" t="s">
        <v>14</v>
      </c>
      <c r="G33" s="262"/>
    </row>
    <row r="34" spans="1:7" s="2" customFormat="1" ht="24.75" customHeight="1" x14ac:dyDescent="0.3">
      <c r="A34" s="438">
        <v>1</v>
      </c>
      <c r="B34" s="401" t="s">
        <v>405</v>
      </c>
      <c r="C34" s="402" t="s">
        <v>406</v>
      </c>
      <c r="D34" s="403">
        <v>860</v>
      </c>
      <c r="E34" s="403">
        <v>1360</v>
      </c>
      <c r="F34" s="212"/>
      <c r="G34" s="262"/>
    </row>
    <row r="35" spans="1:7" s="2" customFormat="1" ht="24.75" customHeight="1" x14ac:dyDescent="0.3">
      <c r="A35" s="438">
        <v>2</v>
      </c>
      <c r="B35" s="401" t="s">
        <v>440</v>
      </c>
      <c r="C35" s="402" t="s">
        <v>421</v>
      </c>
      <c r="D35" s="403">
        <v>1260</v>
      </c>
      <c r="E35" s="403">
        <v>1150</v>
      </c>
      <c r="F35" s="212"/>
      <c r="G35" s="262"/>
    </row>
    <row r="36" spans="1:7" s="2" customFormat="1" ht="30.75" customHeight="1" x14ac:dyDescent="0.3">
      <c r="A36" s="438">
        <v>3</v>
      </c>
      <c r="B36" s="401" t="s">
        <v>436</v>
      </c>
      <c r="C36" s="402" t="s">
        <v>437</v>
      </c>
      <c r="D36" s="403"/>
      <c r="E36" s="403">
        <v>1150</v>
      </c>
      <c r="F36" s="212"/>
      <c r="G36" s="262"/>
    </row>
    <row r="37" spans="1:7" s="2" customFormat="1" ht="24.75" customHeight="1" x14ac:dyDescent="0.3">
      <c r="A37" s="438">
        <v>4</v>
      </c>
      <c r="B37" s="429" t="s">
        <v>519</v>
      </c>
      <c r="C37" s="430" t="s">
        <v>520</v>
      </c>
      <c r="D37" s="431"/>
      <c r="E37" s="431">
        <v>420</v>
      </c>
      <c r="F37" s="214"/>
      <c r="G37" s="262"/>
    </row>
    <row r="38" spans="1:7" s="2" customFormat="1" ht="26.25" customHeight="1" x14ac:dyDescent="0.3">
      <c r="C38" s="213" t="s">
        <v>172</v>
      </c>
      <c r="D38" s="248">
        <f>SUM(D34:D37)</f>
        <v>2120</v>
      </c>
      <c r="E38" s="248">
        <f>SUM(E34:E37)</f>
        <v>4080</v>
      </c>
      <c r="G38" s="262"/>
    </row>
    <row r="39" spans="1:7" s="2" customFormat="1" ht="30" customHeight="1" x14ac:dyDescent="0.25">
      <c r="B39" s="257"/>
      <c r="C39" s="258"/>
      <c r="D39" s="228"/>
      <c r="E39" s="228"/>
      <c r="F39" s="262"/>
      <c r="G39" s="262"/>
    </row>
    <row r="40" spans="1:7" s="2" customFormat="1" ht="30" customHeight="1" x14ac:dyDescent="0.25">
      <c r="B40" s="257"/>
      <c r="C40" s="258"/>
      <c r="D40" s="228"/>
      <c r="E40" s="228"/>
      <c r="F40" s="262"/>
      <c r="G40" s="262"/>
    </row>
    <row r="41" spans="1:7" s="2" customFormat="1" ht="30" customHeight="1" x14ac:dyDescent="0.25">
      <c r="B41" s="257"/>
      <c r="C41" s="258"/>
      <c r="D41" s="228"/>
      <c r="E41" s="228"/>
      <c r="F41" s="262"/>
      <c r="G41" s="262"/>
    </row>
    <row r="42" spans="1:7" ht="30.75" customHeight="1" x14ac:dyDescent="0.25">
      <c r="B42" s="257"/>
      <c r="C42" s="258"/>
      <c r="D42" s="259"/>
      <c r="E42" s="259"/>
      <c r="F42" s="262"/>
      <c r="G42" s="262"/>
    </row>
    <row r="43" spans="1:7" ht="26.25" customHeight="1" x14ac:dyDescent="0.25">
      <c r="B43" s="257"/>
      <c r="C43" s="260"/>
      <c r="D43" s="259"/>
      <c r="E43" s="259"/>
      <c r="F43" s="262"/>
      <c r="G43" s="262"/>
    </row>
    <row r="44" spans="1:7" ht="27" customHeight="1" x14ac:dyDescent="0.25">
      <c r="B44" s="274" t="s">
        <v>26</v>
      </c>
      <c r="C44" s="464" t="s">
        <v>410</v>
      </c>
      <c r="D44" s="464"/>
      <c r="E44" s="464"/>
      <c r="F44" s="464"/>
      <c r="G44" s="172"/>
    </row>
    <row r="45" spans="1:7" ht="29.25" customHeight="1" x14ac:dyDescent="0.25">
      <c r="B45" s="275"/>
      <c r="C45" s="274"/>
      <c r="D45" s="464"/>
      <c r="E45" s="464"/>
      <c r="F45" s="464"/>
      <c r="G45" s="172"/>
    </row>
    <row r="46" spans="1:7" ht="27" customHeight="1" x14ac:dyDescent="0.25">
      <c r="B46" s="275" t="s">
        <v>479</v>
      </c>
      <c r="C46" s="464" t="s">
        <v>480</v>
      </c>
      <c r="D46" s="464"/>
      <c r="E46" s="464"/>
      <c r="F46" s="464"/>
      <c r="G46" s="261"/>
    </row>
    <row r="47" spans="1:7" ht="27" customHeight="1" x14ac:dyDescent="0.25">
      <c r="B47" s="109"/>
      <c r="C47" s="260"/>
      <c r="D47" s="259"/>
      <c r="E47" s="259"/>
      <c r="F47" s="261"/>
      <c r="G47" s="261"/>
    </row>
    <row r="48" spans="1:7" ht="30.75" customHeight="1" x14ac:dyDescent="0.25">
      <c r="B48" s="302"/>
      <c r="C48" s="302"/>
      <c r="D48" s="302"/>
      <c r="E48" s="302"/>
      <c r="F48" s="302"/>
      <c r="G48" s="302"/>
    </row>
    <row r="49" spans="2:7" ht="29.25" customHeight="1" x14ac:dyDescent="0.25">
      <c r="B49" s="302"/>
      <c r="C49" s="302"/>
      <c r="D49" s="302"/>
      <c r="E49" s="302"/>
      <c r="F49" s="302"/>
      <c r="G49" s="302"/>
    </row>
    <row r="50" spans="2:7" ht="32.25" customHeight="1" x14ac:dyDescent="0.25">
      <c r="B50" s="302"/>
      <c r="C50" s="302"/>
      <c r="D50" s="302"/>
      <c r="E50" s="302"/>
      <c r="F50" s="302"/>
      <c r="G50" s="302"/>
    </row>
    <row r="51" spans="2:7" ht="33.75" customHeight="1" x14ac:dyDescent="0.25">
      <c r="B51" s="302"/>
      <c r="C51" s="302"/>
      <c r="D51" s="302"/>
      <c r="E51" s="302"/>
      <c r="F51" s="302"/>
      <c r="G51" s="302"/>
    </row>
    <row r="52" spans="2:7" ht="15.75" x14ac:dyDescent="0.25">
      <c r="B52" s="257"/>
      <c r="C52" s="228"/>
      <c r="D52" s="259"/>
      <c r="E52" s="259"/>
      <c r="F52" s="301"/>
      <c r="G52" s="301"/>
    </row>
    <row r="53" spans="2:7" ht="15.75" x14ac:dyDescent="0.25">
      <c r="B53" s="257"/>
      <c r="C53" s="228"/>
      <c r="D53" s="259"/>
      <c r="E53" s="259"/>
      <c r="F53" s="301"/>
      <c r="G53" s="301"/>
    </row>
    <row r="54" spans="2:7" ht="15.75" x14ac:dyDescent="0.25">
      <c r="B54" s="230"/>
      <c r="C54" s="231"/>
      <c r="D54" s="232"/>
      <c r="E54" s="232"/>
      <c r="F54" s="227"/>
      <c r="G54" s="215"/>
    </row>
    <row r="55" spans="2:7" ht="15.75" x14ac:dyDescent="0.25">
      <c r="B55" s="233"/>
      <c r="C55" s="231"/>
      <c r="D55" s="229"/>
      <c r="E55" s="229"/>
      <c r="F55" s="193"/>
      <c r="G55" s="215"/>
    </row>
  </sheetData>
  <mergeCells count="12">
    <mergeCell ref="C46:F46"/>
    <mergeCell ref="A1:F1"/>
    <mergeCell ref="A2:F2"/>
    <mergeCell ref="A3:F3"/>
    <mergeCell ref="A29:F29"/>
    <mergeCell ref="C19:F19"/>
    <mergeCell ref="A30:F30"/>
    <mergeCell ref="A31:F31"/>
    <mergeCell ref="D20:F20"/>
    <mergeCell ref="D45:F45"/>
    <mergeCell ref="C21:F21"/>
    <mergeCell ref="C44:F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6"/>
  <sheetViews>
    <sheetView tabSelected="1" workbookViewId="0">
      <selection activeCell="C11" sqref="C11:C18"/>
    </sheetView>
  </sheetViews>
  <sheetFormatPr baseColWidth="10" defaultRowHeight="15" x14ac:dyDescent="0.25"/>
  <cols>
    <col min="1" max="1" width="3.85546875" style="73" customWidth="1"/>
    <col min="2" max="2" width="20.140625" style="73" customWidth="1"/>
    <col min="3" max="3" width="36.7109375" customWidth="1"/>
    <col min="4" max="4" width="21.28515625" customWidth="1"/>
    <col min="5" max="5" width="20.5703125" customWidth="1"/>
    <col min="6" max="6" width="31.85546875" customWidth="1"/>
    <col min="7" max="7" width="26.5703125" hidden="1" customWidth="1"/>
    <col min="148" max="148" width="2" customWidth="1"/>
    <col min="149" max="149" width="19.140625" customWidth="1"/>
    <col min="150" max="150" width="33.42578125" customWidth="1"/>
    <col min="151" max="151" width="17.140625" customWidth="1"/>
    <col min="152" max="152" width="14.5703125" customWidth="1"/>
    <col min="153" max="153" width="23.28515625" customWidth="1"/>
    <col min="404" max="404" width="2" customWidth="1"/>
    <col min="405" max="405" width="19.140625" customWidth="1"/>
    <col min="406" max="406" width="33.42578125" customWidth="1"/>
    <col min="407" max="407" width="17.140625" customWidth="1"/>
    <col min="408" max="408" width="14.5703125" customWidth="1"/>
    <col min="409" max="409" width="23.28515625" customWidth="1"/>
    <col min="660" max="660" width="2" customWidth="1"/>
    <col min="661" max="661" width="19.140625" customWidth="1"/>
    <col min="662" max="662" width="33.42578125" customWidth="1"/>
    <col min="663" max="663" width="17.140625" customWidth="1"/>
    <col min="664" max="664" width="14.5703125" customWidth="1"/>
    <col min="665" max="665" width="23.28515625" customWidth="1"/>
    <col min="916" max="916" width="2" customWidth="1"/>
    <col min="917" max="917" width="19.140625" customWidth="1"/>
    <col min="918" max="918" width="33.42578125" customWidth="1"/>
    <col min="919" max="919" width="17.140625" customWidth="1"/>
    <col min="920" max="920" width="14.5703125" customWidth="1"/>
    <col min="921" max="921" width="23.28515625" customWidth="1"/>
    <col min="1172" max="1172" width="2" customWidth="1"/>
    <col min="1173" max="1173" width="19.140625" customWidth="1"/>
    <col min="1174" max="1174" width="33.42578125" customWidth="1"/>
    <col min="1175" max="1175" width="17.140625" customWidth="1"/>
    <col min="1176" max="1176" width="14.5703125" customWidth="1"/>
    <col min="1177" max="1177" width="23.28515625" customWidth="1"/>
    <col min="1428" max="1428" width="2" customWidth="1"/>
    <col min="1429" max="1429" width="19.140625" customWidth="1"/>
    <col min="1430" max="1430" width="33.42578125" customWidth="1"/>
    <col min="1431" max="1431" width="17.140625" customWidth="1"/>
    <col min="1432" max="1432" width="14.5703125" customWidth="1"/>
    <col min="1433" max="1433" width="23.28515625" customWidth="1"/>
    <col min="1684" max="1684" width="2" customWidth="1"/>
    <col min="1685" max="1685" width="19.140625" customWidth="1"/>
    <col min="1686" max="1686" width="33.42578125" customWidth="1"/>
    <col min="1687" max="1687" width="17.140625" customWidth="1"/>
    <col min="1688" max="1688" width="14.5703125" customWidth="1"/>
    <col min="1689" max="1689" width="23.28515625" customWidth="1"/>
    <col min="1940" max="1940" width="2" customWidth="1"/>
    <col min="1941" max="1941" width="19.140625" customWidth="1"/>
    <col min="1942" max="1942" width="33.42578125" customWidth="1"/>
    <col min="1943" max="1943" width="17.140625" customWidth="1"/>
    <col min="1944" max="1944" width="14.5703125" customWidth="1"/>
    <col min="1945" max="1945" width="23.28515625" customWidth="1"/>
    <col min="2196" max="2196" width="2" customWidth="1"/>
    <col min="2197" max="2197" width="19.140625" customWidth="1"/>
    <col min="2198" max="2198" width="33.42578125" customWidth="1"/>
    <col min="2199" max="2199" width="17.140625" customWidth="1"/>
    <col min="2200" max="2200" width="14.5703125" customWidth="1"/>
    <col min="2201" max="2201" width="23.28515625" customWidth="1"/>
    <col min="2452" max="2452" width="2" customWidth="1"/>
    <col min="2453" max="2453" width="19.140625" customWidth="1"/>
    <col min="2454" max="2454" width="33.42578125" customWidth="1"/>
    <col min="2455" max="2455" width="17.140625" customWidth="1"/>
    <col min="2456" max="2456" width="14.5703125" customWidth="1"/>
    <col min="2457" max="2457" width="23.28515625" customWidth="1"/>
    <col min="2708" max="2708" width="2" customWidth="1"/>
    <col min="2709" max="2709" width="19.140625" customWidth="1"/>
    <col min="2710" max="2710" width="33.42578125" customWidth="1"/>
    <col min="2711" max="2711" width="17.140625" customWidth="1"/>
    <col min="2712" max="2712" width="14.5703125" customWidth="1"/>
    <col min="2713" max="2713" width="23.28515625" customWidth="1"/>
    <col min="2964" max="2964" width="2" customWidth="1"/>
    <col min="2965" max="2965" width="19.140625" customWidth="1"/>
    <col min="2966" max="2966" width="33.42578125" customWidth="1"/>
    <col min="2967" max="2967" width="17.140625" customWidth="1"/>
    <col min="2968" max="2968" width="14.5703125" customWidth="1"/>
    <col min="2969" max="2969" width="23.28515625" customWidth="1"/>
    <col min="3220" max="3220" width="2" customWidth="1"/>
    <col min="3221" max="3221" width="19.140625" customWidth="1"/>
    <col min="3222" max="3222" width="33.42578125" customWidth="1"/>
    <col min="3223" max="3223" width="17.140625" customWidth="1"/>
    <col min="3224" max="3224" width="14.5703125" customWidth="1"/>
    <col min="3225" max="3225" width="23.28515625" customWidth="1"/>
    <col min="3476" max="3476" width="2" customWidth="1"/>
    <col min="3477" max="3477" width="19.140625" customWidth="1"/>
    <col min="3478" max="3478" width="33.42578125" customWidth="1"/>
    <col min="3479" max="3479" width="17.140625" customWidth="1"/>
    <col min="3480" max="3480" width="14.5703125" customWidth="1"/>
    <col min="3481" max="3481" width="23.28515625" customWidth="1"/>
    <col min="3732" max="3732" width="2" customWidth="1"/>
    <col min="3733" max="3733" width="19.140625" customWidth="1"/>
    <col min="3734" max="3734" width="33.42578125" customWidth="1"/>
    <col min="3735" max="3735" width="17.140625" customWidth="1"/>
    <col min="3736" max="3736" width="14.5703125" customWidth="1"/>
    <col min="3737" max="3737" width="23.28515625" customWidth="1"/>
    <col min="3988" max="3988" width="2" customWidth="1"/>
    <col min="3989" max="3989" width="19.140625" customWidth="1"/>
    <col min="3990" max="3990" width="33.42578125" customWidth="1"/>
    <col min="3991" max="3991" width="17.140625" customWidth="1"/>
    <col min="3992" max="3992" width="14.5703125" customWidth="1"/>
    <col min="3993" max="3993" width="23.28515625" customWidth="1"/>
    <col min="4244" max="4244" width="2" customWidth="1"/>
    <col min="4245" max="4245" width="19.140625" customWidth="1"/>
    <col min="4246" max="4246" width="33.42578125" customWidth="1"/>
    <col min="4247" max="4247" width="17.140625" customWidth="1"/>
    <col min="4248" max="4248" width="14.5703125" customWidth="1"/>
    <col min="4249" max="4249" width="23.28515625" customWidth="1"/>
    <col min="4500" max="4500" width="2" customWidth="1"/>
    <col min="4501" max="4501" width="19.140625" customWidth="1"/>
    <col min="4502" max="4502" width="33.42578125" customWidth="1"/>
    <col min="4503" max="4503" width="17.140625" customWidth="1"/>
    <col min="4504" max="4504" width="14.5703125" customWidth="1"/>
    <col min="4505" max="4505" width="23.28515625" customWidth="1"/>
    <col min="4756" max="4756" width="2" customWidth="1"/>
    <col min="4757" max="4757" width="19.140625" customWidth="1"/>
    <col min="4758" max="4758" width="33.42578125" customWidth="1"/>
    <col min="4759" max="4759" width="17.140625" customWidth="1"/>
    <col min="4760" max="4760" width="14.5703125" customWidth="1"/>
    <col min="4761" max="4761" width="23.28515625" customWidth="1"/>
    <col min="5012" max="5012" width="2" customWidth="1"/>
    <col min="5013" max="5013" width="19.140625" customWidth="1"/>
    <col min="5014" max="5014" width="33.42578125" customWidth="1"/>
    <col min="5015" max="5015" width="17.140625" customWidth="1"/>
    <col min="5016" max="5016" width="14.5703125" customWidth="1"/>
    <col min="5017" max="5017" width="23.28515625" customWidth="1"/>
    <col min="5268" max="5268" width="2" customWidth="1"/>
    <col min="5269" max="5269" width="19.140625" customWidth="1"/>
    <col min="5270" max="5270" width="33.42578125" customWidth="1"/>
    <col min="5271" max="5271" width="17.140625" customWidth="1"/>
    <col min="5272" max="5272" width="14.5703125" customWidth="1"/>
    <col min="5273" max="5273" width="23.28515625" customWidth="1"/>
    <col min="5524" max="5524" width="2" customWidth="1"/>
    <col min="5525" max="5525" width="19.140625" customWidth="1"/>
    <col min="5526" max="5526" width="33.42578125" customWidth="1"/>
    <col min="5527" max="5527" width="17.140625" customWidth="1"/>
    <col min="5528" max="5528" width="14.5703125" customWidth="1"/>
    <col min="5529" max="5529" width="23.28515625" customWidth="1"/>
    <col min="5780" max="5780" width="2" customWidth="1"/>
    <col min="5781" max="5781" width="19.140625" customWidth="1"/>
    <col min="5782" max="5782" width="33.42578125" customWidth="1"/>
    <col min="5783" max="5783" width="17.140625" customWidth="1"/>
    <col min="5784" max="5784" width="14.5703125" customWidth="1"/>
    <col min="5785" max="5785" width="23.28515625" customWidth="1"/>
    <col min="6036" max="6036" width="2" customWidth="1"/>
    <col min="6037" max="6037" width="19.140625" customWidth="1"/>
    <col min="6038" max="6038" width="33.42578125" customWidth="1"/>
    <col min="6039" max="6039" width="17.140625" customWidth="1"/>
    <col min="6040" max="6040" width="14.5703125" customWidth="1"/>
    <col min="6041" max="6041" width="23.28515625" customWidth="1"/>
    <col min="6292" max="6292" width="2" customWidth="1"/>
    <col min="6293" max="6293" width="19.140625" customWidth="1"/>
    <col min="6294" max="6294" width="33.42578125" customWidth="1"/>
    <col min="6295" max="6295" width="17.140625" customWidth="1"/>
    <col min="6296" max="6296" width="14.5703125" customWidth="1"/>
    <col min="6297" max="6297" width="23.28515625" customWidth="1"/>
    <col min="6548" max="6548" width="2" customWidth="1"/>
    <col min="6549" max="6549" width="19.140625" customWidth="1"/>
    <col min="6550" max="6550" width="33.42578125" customWidth="1"/>
    <col min="6551" max="6551" width="17.140625" customWidth="1"/>
    <col min="6552" max="6552" width="14.5703125" customWidth="1"/>
    <col min="6553" max="6553" width="23.28515625" customWidth="1"/>
    <col min="6804" max="6804" width="2" customWidth="1"/>
    <col min="6805" max="6805" width="19.140625" customWidth="1"/>
    <col min="6806" max="6806" width="33.42578125" customWidth="1"/>
    <col min="6807" max="6807" width="17.140625" customWidth="1"/>
    <col min="6808" max="6808" width="14.5703125" customWidth="1"/>
    <col min="6809" max="6809" width="23.28515625" customWidth="1"/>
    <col min="7060" max="7060" width="2" customWidth="1"/>
    <col min="7061" max="7061" width="19.140625" customWidth="1"/>
    <col min="7062" max="7062" width="33.42578125" customWidth="1"/>
    <col min="7063" max="7063" width="17.140625" customWidth="1"/>
    <col min="7064" max="7064" width="14.5703125" customWidth="1"/>
    <col min="7065" max="7065" width="23.28515625" customWidth="1"/>
    <col min="7316" max="7316" width="2" customWidth="1"/>
    <col min="7317" max="7317" width="19.140625" customWidth="1"/>
    <col min="7318" max="7318" width="33.42578125" customWidth="1"/>
    <col min="7319" max="7319" width="17.140625" customWidth="1"/>
    <col min="7320" max="7320" width="14.5703125" customWidth="1"/>
    <col min="7321" max="7321" width="23.28515625" customWidth="1"/>
    <col min="7572" max="7572" width="2" customWidth="1"/>
    <col min="7573" max="7573" width="19.140625" customWidth="1"/>
    <col min="7574" max="7574" width="33.42578125" customWidth="1"/>
    <col min="7575" max="7575" width="17.140625" customWidth="1"/>
    <col min="7576" max="7576" width="14.5703125" customWidth="1"/>
    <col min="7577" max="7577" width="23.28515625" customWidth="1"/>
    <col min="7828" max="7828" width="2" customWidth="1"/>
    <col min="7829" max="7829" width="19.140625" customWidth="1"/>
    <col min="7830" max="7830" width="33.42578125" customWidth="1"/>
    <col min="7831" max="7831" width="17.140625" customWidth="1"/>
    <col min="7832" max="7832" width="14.5703125" customWidth="1"/>
    <col min="7833" max="7833" width="23.28515625" customWidth="1"/>
    <col min="8084" max="8084" width="2" customWidth="1"/>
    <col min="8085" max="8085" width="19.140625" customWidth="1"/>
    <col min="8086" max="8086" width="33.42578125" customWidth="1"/>
    <col min="8087" max="8087" width="17.140625" customWidth="1"/>
    <col min="8088" max="8088" width="14.5703125" customWidth="1"/>
    <col min="8089" max="8089" width="23.28515625" customWidth="1"/>
    <col min="8340" max="8340" width="2" customWidth="1"/>
    <col min="8341" max="8341" width="19.140625" customWidth="1"/>
    <col min="8342" max="8342" width="33.42578125" customWidth="1"/>
    <col min="8343" max="8343" width="17.140625" customWidth="1"/>
    <col min="8344" max="8344" width="14.5703125" customWidth="1"/>
    <col min="8345" max="8345" width="23.28515625" customWidth="1"/>
    <col min="8596" max="8596" width="2" customWidth="1"/>
    <col min="8597" max="8597" width="19.140625" customWidth="1"/>
    <col min="8598" max="8598" width="33.42578125" customWidth="1"/>
    <col min="8599" max="8599" width="17.140625" customWidth="1"/>
    <col min="8600" max="8600" width="14.5703125" customWidth="1"/>
    <col min="8601" max="8601" width="23.28515625" customWidth="1"/>
    <col min="8852" max="8852" width="2" customWidth="1"/>
    <col min="8853" max="8853" width="19.140625" customWidth="1"/>
    <col min="8854" max="8854" width="33.42578125" customWidth="1"/>
    <col min="8855" max="8855" width="17.140625" customWidth="1"/>
    <col min="8856" max="8856" width="14.5703125" customWidth="1"/>
    <col min="8857" max="8857" width="23.28515625" customWidth="1"/>
    <col min="9108" max="9108" width="2" customWidth="1"/>
    <col min="9109" max="9109" width="19.140625" customWidth="1"/>
    <col min="9110" max="9110" width="33.42578125" customWidth="1"/>
    <col min="9111" max="9111" width="17.140625" customWidth="1"/>
    <col min="9112" max="9112" width="14.5703125" customWidth="1"/>
    <col min="9113" max="9113" width="23.28515625" customWidth="1"/>
    <col min="9364" max="9364" width="2" customWidth="1"/>
    <col min="9365" max="9365" width="19.140625" customWidth="1"/>
    <col min="9366" max="9366" width="33.42578125" customWidth="1"/>
    <col min="9367" max="9367" width="17.140625" customWidth="1"/>
    <col min="9368" max="9368" width="14.5703125" customWidth="1"/>
    <col min="9369" max="9369" width="23.28515625" customWidth="1"/>
    <col min="9620" max="9620" width="2" customWidth="1"/>
    <col min="9621" max="9621" width="19.140625" customWidth="1"/>
    <col min="9622" max="9622" width="33.42578125" customWidth="1"/>
    <col min="9623" max="9623" width="17.140625" customWidth="1"/>
    <col min="9624" max="9624" width="14.5703125" customWidth="1"/>
    <col min="9625" max="9625" width="23.28515625" customWidth="1"/>
    <col min="9876" max="9876" width="2" customWidth="1"/>
    <col min="9877" max="9877" width="19.140625" customWidth="1"/>
    <col min="9878" max="9878" width="33.42578125" customWidth="1"/>
    <col min="9879" max="9879" width="17.140625" customWidth="1"/>
    <col min="9880" max="9880" width="14.5703125" customWidth="1"/>
    <col min="9881" max="9881" width="23.28515625" customWidth="1"/>
    <col min="10132" max="10132" width="2" customWidth="1"/>
    <col min="10133" max="10133" width="19.140625" customWidth="1"/>
    <col min="10134" max="10134" width="33.42578125" customWidth="1"/>
    <col min="10135" max="10135" width="17.140625" customWidth="1"/>
    <col min="10136" max="10136" width="14.5703125" customWidth="1"/>
    <col min="10137" max="10137" width="23.28515625" customWidth="1"/>
    <col min="10388" max="10388" width="2" customWidth="1"/>
    <col min="10389" max="10389" width="19.140625" customWidth="1"/>
    <col min="10390" max="10390" width="33.42578125" customWidth="1"/>
    <col min="10391" max="10391" width="17.140625" customWidth="1"/>
    <col min="10392" max="10392" width="14.5703125" customWidth="1"/>
    <col min="10393" max="10393" width="23.28515625" customWidth="1"/>
    <col min="10644" max="10644" width="2" customWidth="1"/>
    <col min="10645" max="10645" width="19.140625" customWidth="1"/>
    <col min="10646" max="10646" width="33.42578125" customWidth="1"/>
    <col min="10647" max="10647" width="17.140625" customWidth="1"/>
    <col min="10648" max="10648" width="14.5703125" customWidth="1"/>
    <col min="10649" max="10649" width="23.28515625" customWidth="1"/>
    <col min="10900" max="10900" width="2" customWidth="1"/>
    <col min="10901" max="10901" width="19.140625" customWidth="1"/>
    <col min="10902" max="10902" width="33.42578125" customWidth="1"/>
    <col min="10903" max="10903" width="17.140625" customWidth="1"/>
    <col min="10904" max="10904" width="14.5703125" customWidth="1"/>
    <col min="10905" max="10905" width="23.28515625" customWidth="1"/>
    <col min="11156" max="11156" width="2" customWidth="1"/>
    <col min="11157" max="11157" width="19.140625" customWidth="1"/>
    <col min="11158" max="11158" width="33.42578125" customWidth="1"/>
    <col min="11159" max="11159" width="17.140625" customWidth="1"/>
    <col min="11160" max="11160" width="14.5703125" customWidth="1"/>
    <col min="11161" max="11161" width="23.28515625" customWidth="1"/>
    <col min="11412" max="11412" width="2" customWidth="1"/>
    <col min="11413" max="11413" width="19.140625" customWidth="1"/>
    <col min="11414" max="11414" width="33.42578125" customWidth="1"/>
    <col min="11415" max="11415" width="17.140625" customWidth="1"/>
    <col min="11416" max="11416" width="14.5703125" customWidth="1"/>
    <col min="11417" max="11417" width="23.28515625" customWidth="1"/>
    <col min="11668" max="11668" width="2" customWidth="1"/>
    <col min="11669" max="11669" width="19.140625" customWidth="1"/>
    <col min="11670" max="11670" width="33.42578125" customWidth="1"/>
    <col min="11671" max="11671" width="17.140625" customWidth="1"/>
    <col min="11672" max="11672" width="14.5703125" customWidth="1"/>
    <col min="11673" max="11673" width="23.28515625" customWidth="1"/>
    <col min="11924" max="11924" width="2" customWidth="1"/>
    <col min="11925" max="11925" width="19.140625" customWidth="1"/>
    <col min="11926" max="11926" width="33.42578125" customWidth="1"/>
    <col min="11927" max="11927" width="17.140625" customWidth="1"/>
    <col min="11928" max="11928" width="14.5703125" customWidth="1"/>
    <col min="11929" max="11929" width="23.28515625" customWidth="1"/>
    <col min="12180" max="12180" width="2" customWidth="1"/>
    <col min="12181" max="12181" width="19.140625" customWidth="1"/>
    <col min="12182" max="12182" width="33.42578125" customWidth="1"/>
    <col min="12183" max="12183" width="17.140625" customWidth="1"/>
    <col min="12184" max="12184" width="14.5703125" customWidth="1"/>
    <col min="12185" max="12185" width="23.28515625" customWidth="1"/>
    <col min="12436" max="12436" width="2" customWidth="1"/>
    <col min="12437" max="12437" width="19.140625" customWidth="1"/>
    <col min="12438" max="12438" width="33.42578125" customWidth="1"/>
    <col min="12439" max="12439" width="17.140625" customWidth="1"/>
    <col min="12440" max="12440" width="14.5703125" customWidth="1"/>
    <col min="12441" max="12441" width="23.28515625" customWidth="1"/>
    <col min="12692" max="12692" width="2" customWidth="1"/>
    <col min="12693" max="12693" width="19.140625" customWidth="1"/>
    <col min="12694" max="12694" width="33.42578125" customWidth="1"/>
    <col min="12695" max="12695" width="17.140625" customWidth="1"/>
    <col min="12696" max="12696" width="14.5703125" customWidth="1"/>
    <col min="12697" max="12697" width="23.28515625" customWidth="1"/>
    <col min="12948" max="12948" width="2" customWidth="1"/>
    <col min="12949" max="12949" width="19.140625" customWidth="1"/>
    <col min="12950" max="12950" width="33.42578125" customWidth="1"/>
    <col min="12951" max="12951" width="17.140625" customWidth="1"/>
    <col min="12952" max="12952" width="14.5703125" customWidth="1"/>
    <col min="12953" max="12953" width="23.28515625" customWidth="1"/>
    <col min="13204" max="13204" width="2" customWidth="1"/>
    <col min="13205" max="13205" width="19.140625" customWidth="1"/>
    <col min="13206" max="13206" width="33.42578125" customWidth="1"/>
    <col min="13207" max="13207" width="17.140625" customWidth="1"/>
    <col min="13208" max="13208" width="14.5703125" customWidth="1"/>
    <col min="13209" max="13209" width="23.28515625" customWidth="1"/>
    <col min="13460" max="13460" width="2" customWidth="1"/>
    <col min="13461" max="13461" width="19.140625" customWidth="1"/>
    <col min="13462" max="13462" width="33.42578125" customWidth="1"/>
    <col min="13463" max="13463" width="17.140625" customWidth="1"/>
    <col min="13464" max="13464" width="14.5703125" customWidth="1"/>
    <col min="13465" max="13465" width="23.28515625" customWidth="1"/>
    <col min="13716" max="13716" width="2" customWidth="1"/>
    <col min="13717" max="13717" width="19.140625" customWidth="1"/>
    <col min="13718" max="13718" width="33.42578125" customWidth="1"/>
    <col min="13719" max="13719" width="17.140625" customWidth="1"/>
    <col min="13720" max="13720" width="14.5703125" customWidth="1"/>
    <col min="13721" max="13721" width="23.28515625" customWidth="1"/>
    <col min="13972" max="13972" width="2" customWidth="1"/>
    <col min="13973" max="13973" width="19.140625" customWidth="1"/>
    <col min="13974" max="13974" width="33.42578125" customWidth="1"/>
    <col min="13975" max="13975" width="17.140625" customWidth="1"/>
    <col min="13976" max="13976" width="14.5703125" customWidth="1"/>
    <col min="13977" max="13977" width="23.28515625" customWidth="1"/>
    <col min="14228" max="14228" width="2" customWidth="1"/>
    <col min="14229" max="14229" width="19.140625" customWidth="1"/>
    <col min="14230" max="14230" width="33.42578125" customWidth="1"/>
    <col min="14231" max="14231" width="17.140625" customWidth="1"/>
    <col min="14232" max="14232" width="14.5703125" customWidth="1"/>
    <col min="14233" max="14233" width="23.28515625" customWidth="1"/>
    <col min="14484" max="14484" width="2" customWidth="1"/>
    <col min="14485" max="14485" width="19.140625" customWidth="1"/>
    <col min="14486" max="14486" width="33.42578125" customWidth="1"/>
    <col min="14487" max="14487" width="17.140625" customWidth="1"/>
    <col min="14488" max="14488" width="14.5703125" customWidth="1"/>
    <col min="14489" max="14489" width="23.28515625" customWidth="1"/>
    <col min="14740" max="14740" width="2" customWidth="1"/>
    <col min="14741" max="14741" width="19.140625" customWidth="1"/>
    <col min="14742" max="14742" width="33.42578125" customWidth="1"/>
    <col min="14743" max="14743" width="17.140625" customWidth="1"/>
    <col min="14744" max="14744" width="14.5703125" customWidth="1"/>
    <col min="14745" max="14745" width="23.28515625" customWidth="1"/>
    <col min="14996" max="14996" width="2" customWidth="1"/>
    <col min="14997" max="14997" width="19.140625" customWidth="1"/>
    <col min="14998" max="14998" width="33.42578125" customWidth="1"/>
    <col min="14999" max="14999" width="17.140625" customWidth="1"/>
    <col min="15000" max="15000" width="14.5703125" customWidth="1"/>
    <col min="15001" max="15001" width="23.28515625" customWidth="1"/>
    <col min="15252" max="15252" width="2" customWidth="1"/>
    <col min="15253" max="15253" width="19.140625" customWidth="1"/>
    <col min="15254" max="15254" width="33.42578125" customWidth="1"/>
    <col min="15255" max="15255" width="17.140625" customWidth="1"/>
    <col min="15256" max="15256" width="14.5703125" customWidth="1"/>
    <col min="15257" max="15257" width="23.28515625" customWidth="1"/>
    <col min="15508" max="15508" width="2" customWidth="1"/>
    <col min="15509" max="15509" width="19.140625" customWidth="1"/>
    <col min="15510" max="15510" width="33.42578125" customWidth="1"/>
    <col min="15511" max="15511" width="17.140625" customWidth="1"/>
    <col min="15512" max="15512" width="14.5703125" customWidth="1"/>
    <col min="15513" max="15513" width="23.28515625" customWidth="1"/>
    <col min="15764" max="15764" width="2" customWidth="1"/>
    <col min="15765" max="15765" width="19.140625" customWidth="1"/>
    <col min="15766" max="15766" width="33.42578125" customWidth="1"/>
    <col min="15767" max="15767" width="17.140625" customWidth="1"/>
    <col min="15768" max="15768" width="14.5703125" customWidth="1"/>
    <col min="15769" max="15769" width="23.28515625" customWidth="1"/>
    <col min="16020" max="16020" width="2" customWidth="1"/>
    <col min="16021" max="16021" width="19.140625" customWidth="1"/>
    <col min="16022" max="16022" width="33.42578125" customWidth="1"/>
    <col min="16023" max="16023" width="17.140625" customWidth="1"/>
    <col min="16024" max="16024" width="14.5703125" customWidth="1"/>
    <col min="16025" max="16025" width="23.28515625" customWidth="1"/>
  </cols>
  <sheetData>
    <row r="3" spans="1:7" ht="27" customHeight="1" x14ac:dyDescent="0.3">
      <c r="B3" s="506" t="s">
        <v>0</v>
      </c>
      <c r="C3" s="506"/>
      <c r="D3" s="506"/>
      <c r="E3" s="506"/>
      <c r="F3" s="506"/>
      <c r="G3" s="506"/>
    </row>
    <row r="4" spans="1:7" ht="18.75" x14ac:dyDescent="0.3">
      <c r="B4" s="506" t="s">
        <v>499</v>
      </c>
      <c r="C4" s="506"/>
      <c r="D4" s="506"/>
      <c r="E4" s="506"/>
      <c r="F4" s="506"/>
      <c r="G4" s="506"/>
    </row>
    <row r="5" spans="1:7" ht="26.25" customHeight="1" x14ac:dyDescent="0.35">
      <c r="B5" s="509" t="s">
        <v>531</v>
      </c>
      <c r="C5" s="509"/>
      <c r="D5" s="509"/>
      <c r="E5" s="509"/>
      <c r="F5" s="509"/>
      <c r="G5" s="450"/>
    </row>
    <row r="6" spans="1:7" ht="18.75" x14ac:dyDescent="0.3">
      <c r="B6" s="390"/>
      <c r="C6" s="215"/>
      <c r="D6" s="215"/>
      <c r="E6" s="215"/>
      <c r="F6" s="215"/>
      <c r="G6" s="215"/>
    </row>
    <row r="7" spans="1:7" ht="15.75" x14ac:dyDescent="0.25">
      <c r="B7" s="311"/>
      <c r="C7" s="215"/>
      <c r="D7" s="215"/>
      <c r="E7" s="215"/>
      <c r="F7" s="215"/>
      <c r="G7" s="215"/>
    </row>
    <row r="8" spans="1:7" ht="15.75" x14ac:dyDescent="0.25">
      <c r="B8" s="391"/>
      <c r="C8" s="215"/>
      <c r="D8" s="215"/>
      <c r="E8" s="215"/>
      <c r="F8" s="215"/>
      <c r="G8" s="215"/>
    </row>
    <row r="9" spans="1:7" ht="15.75" x14ac:dyDescent="0.25">
      <c r="A9" s="253" t="s">
        <v>500</v>
      </c>
      <c r="B9" s="388" t="s">
        <v>193</v>
      </c>
      <c r="C9" s="388" t="s">
        <v>3</v>
      </c>
      <c r="D9" s="388" t="s">
        <v>194</v>
      </c>
      <c r="E9" s="388" t="s">
        <v>172</v>
      </c>
      <c r="F9" s="388" t="s">
        <v>14</v>
      </c>
      <c r="G9" s="215"/>
    </row>
    <row r="10" spans="1:7" ht="15.75" x14ac:dyDescent="0.25">
      <c r="A10" s="178"/>
      <c r="B10" s="178"/>
      <c r="C10" s="66"/>
      <c r="D10" s="66"/>
      <c r="E10" s="66"/>
      <c r="F10" s="389"/>
      <c r="G10" s="215"/>
    </row>
    <row r="11" spans="1:7" ht="18" customHeight="1" x14ac:dyDescent="0.25">
      <c r="A11" s="438">
        <v>1</v>
      </c>
      <c r="B11" s="392" t="s">
        <v>195</v>
      </c>
      <c r="C11" s="393" t="s">
        <v>262</v>
      </c>
      <c r="D11" s="400">
        <v>500</v>
      </c>
      <c r="E11" s="394">
        <f>D11</f>
        <v>500</v>
      </c>
      <c r="F11" s="395"/>
      <c r="G11" s="215"/>
    </row>
    <row r="12" spans="1:7" ht="20.25" customHeight="1" x14ac:dyDescent="0.25">
      <c r="A12" s="438">
        <v>2</v>
      </c>
      <c r="B12" s="396" t="s">
        <v>195</v>
      </c>
      <c r="C12" s="397" t="s">
        <v>196</v>
      </c>
      <c r="D12" s="400">
        <v>500</v>
      </c>
      <c r="E12" s="394">
        <f>SUM(D12:D12)</f>
        <v>500</v>
      </c>
      <c r="F12" s="395"/>
      <c r="G12" s="215"/>
    </row>
    <row r="13" spans="1:7" ht="20.25" customHeight="1" x14ac:dyDescent="0.25">
      <c r="A13" s="438">
        <v>3</v>
      </c>
      <c r="B13" s="392" t="s">
        <v>198</v>
      </c>
      <c r="C13" s="393" t="s">
        <v>199</v>
      </c>
      <c r="D13" s="400">
        <v>500</v>
      </c>
      <c r="E13" s="394">
        <f t="shared" ref="E13:E18" si="0">SUM(D13:D13)</f>
        <v>500</v>
      </c>
      <c r="F13" s="395"/>
      <c r="G13" s="215"/>
    </row>
    <row r="14" spans="1:7" ht="20.25" customHeight="1" x14ac:dyDescent="0.25">
      <c r="A14" s="438">
        <v>4</v>
      </c>
      <c r="B14" s="392" t="s">
        <v>198</v>
      </c>
      <c r="C14" s="393" t="s">
        <v>200</v>
      </c>
      <c r="D14" s="400">
        <v>500</v>
      </c>
      <c r="E14" s="394">
        <f t="shared" si="0"/>
        <v>500</v>
      </c>
      <c r="F14" s="395"/>
      <c r="G14" s="215"/>
    </row>
    <row r="15" spans="1:7" ht="20.25" customHeight="1" x14ac:dyDescent="0.25">
      <c r="A15" s="438">
        <v>5</v>
      </c>
      <c r="B15" s="392" t="s">
        <v>201</v>
      </c>
      <c r="C15" s="393" t="s">
        <v>202</v>
      </c>
      <c r="D15" s="400">
        <v>720</v>
      </c>
      <c r="E15" s="394">
        <f t="shared" si="0"/>
        <v>720</v>
      </c>
      <c r="F15" s="395"/>
      <c r="G15" s="215"/>
    </row>
    <row r="16" spans="1:7" ht="20.25" customHeight="1" x14ac:dyDescent="0.25">
      <c r="A16" s="438">
        <v>6</v>
      </c>
      <c r="B16" s="392" t="s">
        <v>201</v>
      </c>
      <c r="C16" s="393" t="s">
        <v>203</v>
      </c>
      <c r="D16" s="400">
        <v>720</v>
      </c>
      <c r="E16" s="394">
        <f t="shared" si="0"/>
        <v>720</v>
      </c>
      <c r="F16" s="395"/>
      <c r="G16" s="215"/>
    </row>
    <row r="17" spans="1:7" ht="18.75" customHeight="1" x14ac:dyDescent="0.25">
      <c r="A17" s="439">
        <v>7</v>
      </c>
      <c r="B17" s="392" t="s">
        <v>204</v>
      </c>
      <c r="C17" s="393" t="s">
        <v>205</v>
      </c>
      <c r="D17" s="400">
        <v>560</v>
      </c>
      <c r="E17" s="394">
        <f t="shared" si="0"/>
        <v>560</v>
      </c>
      <c r="F17" s="389"/>
      <c r="G17" s="215"/>
    </row>
    <row r="18" spans="1:7" ht="18" customHeight="1" x14ac:dyDescent="0.25">
      <c r="A18" s="439">
        <v>8</v>
      </c>
      <c r="B18" s="392" t="s">
        <v>204</v>
      </c>
      <c r="C18" s="393" t="s">
        <v>512</v>
      </c>
      <c r="D18" s="400">
        <v>560</v>
      </c>
      <c r="E18" s="394">
        <f t="shared" si="0"/>
        <v>560</v>
      </c>
      <c r="F18" s="389"/>
      <c r="G18" s="215"/>
    </row>
    <row r="19" spans="1:7" ht="15.75" x14ac:dyDescent="0.25">
      <c r="B19" s="311"/>
      <c r="C19" s="398" t="s">
        <v>502</v>
      </c>
      <c r="D19" s="399">
        <f>SUM(D11:D18)</f>
        <v>4560</v>
      </c>
      <c r="E19" s="399">
        <f>SUM(E11:E18)</f>
        <v>4560</v>
      </c>
      <c r="F19" s="398"/>
      <c r="G19" s="215"/>
    </row>
    <row r="20" spans="1:7" ht="15.75" x14ac:dyDescent="0.25">
      <c r="B20" s="311"/>
      <c r="C20" s="239"/>
      <c r="D20" s="240"/>
      <c r="E20" s="240"/>
      <c r="F20" s="215"/>
      <c r="G20" s="215"/>
    </row>
    <row r="21" spans="1:7" ht="31.15" customHeight="1" x14ac:dyDescent="0.25">
      <c r="B21" s="311"/>
      <c r="C21" s="241" t="s">
        <v>197</v>
      </c>
      <c r="D21" s="242"/>
      <c r="E21" s="507" t="s">
        <v>501</v>
      </c>
      <c r="F21" s="507"/>
      <c r="G21" s="241"/>
    </row>
    <row r="22" spans="1:7" ht="15.75" x14ac:dyDescent="0.25">
      <c r="B22" s="311"/>
      <c r="C22" s="215"/>
      <c r="D22" s="243"/>
      <c r="E22" s="243"/>
      <c r="F22" s="215"/>
      <c r="G22" s="215"/>
    </row>
    <row r="23" spans="1:7" ht="15.75" x14ac:dyDescent="0.25">
      <c r="B23" s="311"/>
      <c r="C23" s="215"/>
      <c r="D23" s="243"/>
      <c r="E23" s="243"/>
      <c r="F23" s="215"/>
      <c r="G23" s="215"/>
    </row>
    <row r="24" spans="1:7" ht="15.75" x14ac:dyDescent="0.25">
      <c r="B24" s="311"/>
      <c r="C24" s="237" t="s">
        <v>479</v>
      </c>
      <c r="D24" s="508" t="s">
        <v>480</v>
      </c>
      <c r="E24" s="508"/>
      <c r="F24" s="508"/>
      <c r="G24" s="215"/>
    </row>
    <row r="25" spans="1:7" x14ac:dyDescent="0.25">
      <c r="C25" s="104"/>
      <c r="D25" s="105"/>
      <c r="E25" s="105"/>
    </row>
    <row r="26" spans="1:7" x14ac:dyDescent="0.25">
      <c r="C26" s="104"/>
      <c r="D26" s="105"/>
      <c r="E26" s="105"/>
    </row>
    <row r="27" spans="1:7" x14ac:dyDescent="0.25">
      <c r="C27" s="104"/>
      <c r="D27" s="105"/>
      <c r="E27" s="105"/>
    </row>
    <row r="28" spans="1:7" ht="22.5" customHeight="1" x14ac:dyDescent="0.25">
      <c r="C28" s="104"/>
      <c r="D28" s="105"/>
      <c r="E28" s="105"/>
    </row>
    <row r="29" spans="1:7" x14ac:dyDescent="0.25">
      <c r="C29" s="104"/>
      <c r="D29" s="105"/>
      <c r="E29" s="105"/>
    </row>
    <row r="30" spans="1:7" x14ac:dyDescent="0.25">
      <c r="C30" s="104"/>
      <c r="D30" s="105"/>
      <c r="E30" s="105"/>
    </row>
    <row r="31" spans="1:7" x14ac:dyDescent="0.25">
      <c r="C31" s="104"/>
      <c r="D31" s="105"/>
      <c r="E31" s="105"/>
    </row>
    <row r="32" spans="1:7" x14ac:dyDescent="0.25">
      <c r="C32" s="104"/>
      <c r="D32" s="105"/>
      <c r="E32" s="105"/>
    </row>
    <row r="33" spans="1:5" x14ac:dyDescent="0.25">
      <c r="C33" s="104"/>
      <c r="D33" s="105"/>
      <c r="E33" s="105"/>
    </row>
    <row r="34" spans="1:5" x14ac:dyDescent="0.25">
      <c r="C34" s="104"/>
      <c r="D34" s="105"/>
      <c r="E34" s="105"/>
    </row>
    <row r="35" spans="1:5" ht="20.25" customHeight="1" x14ac:dyDescent="0.25">
      <c r="C35" s="104"/>
      <c r="D35" s="105"/>
      <c r="E35" s="105"/>
    </row>
    <row r="36" spans="1:5" ht="16.5" customHeight="1" x14ac:dyDescent="0.25">
      <c r="C36" s="104"/>
      <c r="D36" s="105"/>
      <c r="E36" s="105"/>
    </row>
    <row r="37" spans="1:5" ht="16.5" customHeight="1" x14ac:dyDescent="0.25">
      <c r="C37" s="104"/>
      <c r="D37" s="105"/>
      <c r="E37" s="105"/>
    </row>
    <row r="38" spans="1:5" ht="16.5" customHeight="1" x14ac:dyDescent="0.25">
      <c r="C38" s="104"/>
      <c r="D38" s="105"/>
      <c r="E38" s="105"/>
    </row>
    <row r="39" spans="1:5" ht="16.5" customHeight="1" x14ac:dyDescent="0.25">
      <c r="C39" s="104"/>
      <c r="D39" s="105"/>
      <c r="E39" s="105"/>
    </row>
    <row r="40" spans="1:5" ht="16.5" customHeight="1" x14ac:dyDescent="0.25">
      <c r="A40"/>
      <c r="B40"/>
    </row>
    <row r="41" spans="1:5" ht="16.5" customHeight="1" x14ac:dyDescent="0.25">
      <c r="A41"/>
      <c r="B41"/>
    </row>
    <row r="42" spans="1:5" ht="16.5" customHeight="1" x14ac:dyDescent="0.25">
      <c r="A42"/>
      <c r="B42"/>
    </row>
    <row r="43" spans="1:5" ht="38.25" customHeight="1" x14ac:dyDescent="0.25">
      <c r="A43"/>
      <c r="B43"/>
    </row>
    <row r="44" spans="1:5" x14ac:dyDescent="0.25">
      <c r="A44"/>
      <c r="B44"/>
    </row>
    <row r="45" spans="1:5" x14ac:dyDescent="0.25">
      <c r="A45"/>
      <c r="B45"/>
    </row>
    <row r="46" spans="1:5" x14ac:dyDescent="0.25">
      <c r="A46"/>
      <c r="B46"/>
    </row>
    <row r="47" spans="1:5" x14ac:dyDescent="0.25">
      <c r="A47"/>
      <c r="B47"/>
    </row>
    <row r="48" spans="1:5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ht="20.25" customHeight="1" x14ac:dyDescent="0.25">
      <c r="A52"/>
      <c r="B52"/>
    </row>
    <row r="53" spans="1:2" ht="20.25" customHeight="1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ht="15.75" x14ac:dyDescent="0.25">
      <c r="A57" s="241"/>
      <c r="B57"/>
    </row>
    <row r="58" spans="1:2" ht="15.75" x14ac:dyDescent="0.25">
      <c r="A58" s="215"/>
      <c r="B58"/>
    </row>
    <row r="59" spans="1:2" ht="15.75" x14ac:dyDescent="0.25">
      <c r="A59" s="215"/>
      <c r="B59"/>
    </row>
    <row r="60" spans="1:2" ht="15.75" x14ac:dyDescent="0.25">
      <c r="A60" s="215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ht="3" customHeight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idden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t="9.75" hidden="1" customHeight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hidden="1" x14ac:dyDescent="0.25">
      <c r="A97"/>
      <c r="B97"/>
    </row>
    <row r="98" spans="1:2" hidden="1" x14ac:dyDescent="0.25">
      <c r="A98"/>
      <c r="B98"/>
    </row>
    <row r="99" spans="1:2" hidden="1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ht="18" customHeight="1" x14ac:dyDescent="0.25">
      <c r="A113"/>
      <c r="B113"/>
    </row>
    <row r="114" spans="1:2" ht="18" customHeight="1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ht="15.75" x14ac:dyDescent="0.25">
      <c r="A118" s="241"/>
      <c r="B118"/>
    </row>
    <row r="119" spans="1:2" ht="15.75" x14ac:dyDescent="0.25">
      <c r="A119" s="215"/>
      <c r="B119"/>
    </row>
    <row r="120" spans="1:2" ht="15.75" x14ac:dyDescent="0.25">
      <c r="A120" s="215"/>
      <c r="B120"/>
    </row>
    <row r="121" spans="1:2" ht="15.75" x14ac:dyDescent="0.25">
      <c r="A121" s="215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ht="16.5" customHeight="1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ht="15.75" x14ac:dyDescent="0.25">
      <c r="A150" s="215"/>
      <c r="B150"/>
    </row>
    <row r="151" spans="1:2" ht="21.75" customHeight="1" x14ac:dyDescent="0.25">
      <c r="A151" s="215"/>
      <c r="B151"/>
    </row>
    <row r="152" spans="1:2" ht="21.75" customHeight="1" x14ac:dyDescent="0.25">
      <c r="A152" s="215"/>
      <c r="B152"/>
    </row>
    <row r="153" spans="1:2" ht="15.75" x14ac:dyDescent="0.25">
      <c r="A153" s="215"/>
      <c r="B153"/>
    </row>
    <row r="154" spans="1:2" ht="15.75" x14ac:dyDescent="0.25">
      <c r="A154" s="215"/>
      <c r="B154"/>
    </row>
    <row r="155" spans="1:2" ht="15.75" x14ac:dyDescent="0.25">
      <c r="A155" s="237"/>
      <c r="B155"/>
    </row>
    <row r="156" spans="1:2" ht="15.75" x14ac:dyDescent="0.25">
      <c r="A156" s="245"/>
      <c r="B156"/>
    </row>
    <row r="157" spans="1:2" ht="15.75" x14ac:dyDescent="0.25">
      <c r="A157" s="244"/>
      <c r="B157"/>
    </row>
    <row r="158" spans="1:2" ht="15.75" x14ac:dyDescent="0.25">
      <c r="A158" s="238"/>
      <c r="B158"/>
    </row>
    <row r="159" spans="1:2" ht="15.75" x14ac:dyDescent="0.25">
      <c r="A159" s="215"/>
      <c r="B159"/>
    </row>
    <row r="160" spans="1:2" ht="15.75" x14ac:dyDescent="0.25">
      <c r="A160" s="215"/>
      <c r="B160"/>
    </row>
    <row r="161" spans="1:2" ht="15.75" x14ac:dyDescent="0.25">
      <c r="A161" s="241"/>
      <c r="B161"/>
    </row>
    <row r="162" spans="1:2" ht="15.75" x14ac:dyDescent="0.25">
      <c r="A162" s="215"/>
      <c r="B162"/>
    </row>
    <row r="163" spans="1:2" ht="15.75" x14ac:dyDescent="0.25">
      <c r="A163" s="215"/>
      <c r="B163"/>
    </row>
    <row r="164" spans="1:2" ht="15.75" x14ac:dyDescent="0.25">
      <c r="A164" s="215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ht="15.75" x14ac:dyDescent="0.25">
      <c r="A174" s="215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7" spans="1:2" ht="27" customHeight="1" x14ac:dyDescent="0.25"/>
    <row r="188" spans="1:2" ht="27" hidden="1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27" customHeight="1" x14ac:dyDescent="0.25"/>
    <row r="194" ht="27" customHeight="1" x14ac:dyDescent="0.25"/>
    <row r="195" ht="27" customHeight="1" x14ac:dyDescent="0.25"/>
    <row r="196" ht="40.5" customHeight="1" x14ac:dyDescent="0.25"/>
    <row r="197" ht="40.5" customHeight="1" x14ac:dyDescent="0.25"/>
    <row r="198" ht="40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8.25" hidden="1" customHeight="1" x14ac:dyDescent="0.25"/>
    <row r="205" ht="11.25" hidden="1" customHeight="1" x14ac:dyDescent="0.25"/>
    <row r="206" ht="45.75" customHeight="1" x14ac:dyDescent="0.25"/>
  </sheetData>
  <mergeCells count="5">
    <mergeCell ref="B3:G3"/>
    <mergeCell ref="B4:G4"/>
    <mergeCell ref="E21:F21"/>
    <mergeCell ref="D24:F24"/>
    <mergeCell ref="B5:F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8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370</v>
      </c>
    </row>
    <row r="3" spans="1:23" x14ac:dyDescent="0.25">
      <c r="A3" s="1" t="s">
        <v>389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478" t="s">
        <v>1</v>
      </c>
      <c r="E5" s="478"/>
      <c r="F5" s="478"/>
      <c r="G5" s="478"/>
      <c r="H5" s="478"/>
      <c r="I5" s="510" t="s">
        <v>2</v>
      </c>
      <c r="J5" s="511"/>
      <c r="K5" s="511"/>
      <c r="L5" s="511"/>
      <c r="M5" s="511"/>
      <c r="N5" s="512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272</v>
      </c>
      <c r="J6" s="7" t="s">
        <v>311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64">
        <v>0.02</v>
      </c>
      <c r="Q6" s="164">
        <v>0.04</v>
      </c>
      <c r="R6" s="165">
        <v>0.06</v>
      </c>
      <c r="S6" s="165">
        <v>7.0000000000000007E-2</v>
      </c>
      <c r="T6" s="169" t="s">
        <v>263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7"/>
      <c r="B9" s="12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8" t="s">
        <v>220</v>
      </c>
      <c r="B10" s="126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7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7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8" t="s">
        <v>221</v>
      </c>
      <c r="B11" s="126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7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7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8" t="s">
        <v>222</v>
      </c>
      <c r="B12" s="126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7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7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8" t="s">
        <v>223</v>
      </c>
      <c r="B13" s="126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7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7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8" t="s">
        <v>224</v>
      </c>
      <c r="B14" s="126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7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7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8" t="s">
        <v>225</v>
      </c>
      <c r="B15" s="126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7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7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8" t="s">
        <v>226</v>
      </c>
      <c r="B16" s="126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7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7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8" t="s">
        <v>227</v>
      </c>
      <c r="B17" s="126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7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7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8" t="s">
        <v>228</v>
      </c>
      <c r="B18" s="126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7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7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9"/>
      <c r="B19" s="130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8" t="s">
        <v>229</v>
      </c>
      <c r="B20" s="131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7">
        <f>C20*0.04</f>
        <v>240</v>
      </c>
      <c r="R20" s="18">
        <f>C20*0.06</f>
        <v>360</v>
      </c>
      <c r="S20" s="18">
        <f>C20*0.07</f>
        <v>420.00000000000006</v>
      </c>
      <c r="T20" s="168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9"/>
      <c r="B21" s="130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32" t="s">
        <v>19</v>
      </c>
      <c r="B22" s="130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9"/>
      <c r="B23" s="130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8" t="s">
        <v>230</v>
      </c>
      <c r="B24" s="126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7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8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9"/>
      <c r="B25" s="130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32" t="s">
        <v>21</v>
      </c>
      <c r="B26" s="130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8" t="s">
        <v>17</v>
      </c>
      <c r="B27" s="122" t="s">
        <v>22</v>
      </c>
      <c r="C27" s="123">
        <v>18500</v>
      </c>
      <c r="D27" s="123">
        <f>SUM(C27/2)</f>
        <v>9250</v>
      </c>
      <c r="E27" s="123"/>
      <c r="F27" s="123"/>
      <c r="G27" s="123"/>
      <c r="H27" s="160">
        <v>0</v>
      </c>
      <c r="I27" s="160">
        <v>125</v>
      </c>
      <c r="J27" s="160"/>
      <c r="K27" s="160"/>
      <c r="L27" s="123">
        <v>1421</v>
      </c>
      <c r="M27" s="123"/>
      <c r="N27" s="123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7">
        <f>C27*0.06</f>
        <v>1110</v>
      </c>
      <c r="S27" s="18">
        <f>C27*0.07</f>
        <v>1295.0000000000002</v>
      </c>
      <c r="T27" s="168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8" t="s">
        <v>23</v>
      </c>
      <c r="B28" s="122" t="s">
        <v>24</v>
      </c>
      <c r="C28" s="18">
        <v>6750</v>
      </c>
      <c r="D28" s="123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7">
        <f>C28*0.04</f>
        <v>270</v>
      </c>
      <c r="R28" s="18">
        <f>C28*0.06</f>
        <v>405</v>
      </c>
      <c r="S28" s="18">
        <f>C28*0.07</f>
        <v>472.50000000000006</v>
      </c>
      <c r="T28" s="168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33"/>
      <c r="B29" s="134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35"/>
      <c r="B30" s="136"/>
      <c r="C30" s="4"/>
      <c r="D30" s="478" t="s">
        <v>1</v>
      </c>
      <c r="E30" s="478"/>
      <c r="F30" s="478"/>
      <c r="G30" s="478"/>
      <c r="H30" s="478"/>
      <c r="I30" s="32"/>
      <c r="J30" s="184"/>
      <c r="K30" s="32"/>
      <c r="L30" s="478" t="s">
        <v>2</v>
      </c>
      <c r="M30" s="478"/>
      <c r="N30" s="478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7" t="s">
        <v>3</v>
      </c>
      <c r="B31" s="138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313</v>
      </c>
      <c r="J31" s="7" t="s">
        <v>311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9"/>
      <c r="B32" s="14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41" t="s">
        <v>25</v>
      </c>
      <c r="B33" s="142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9"/>
      <c r="B34" s="130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8" t="s">
        <v>231</v>
      </c>
      <c r="B35" s="122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7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8">
        <v>714</v>
      </c>
      <c r="V35" s="47">
        <f>N35/2</f>
        <v>7155</v>
      </c>
      <c r="W35" s="47"/>
    </row>
    <row r="36" spans="1:23" ht="26.25" customHeight="1" x14ac:dyDescent="0.25">
      <c r="A36" s="128" t="s">
        <v>27</v>
      </c>
      <c r="B36" s="126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7">
        <f>C36*0.04</f>
        <v>270</v>
      </c>
      <c r="R36" s="18">
        <f>C36*0.06</f>
        <v>405</v>
      </c>
      <c r="S36" s="18">
        <f>C36*0.07</f>
        <v>472.50000000000006</v>
      </c>
      <c r="T36" s="168">
        <v>257</v>
      </c>
      <c r="V36" s="47">
        <f>N36</f>
        <v>2680</v>
      </c>
      <c r="W36" s="47"/>
    </row>
    <row r="37" spans="1:23" ht="26.25" customHeight="1" x14ac:dyDescent="0.25">
      <c r="A37" s="128" t="s">
        <v>232</v>
      </c>
      <c r="B37" s="122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7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8">
        <v>172</v>
      </c>
      <c r="V37" s="47">
        <f>N37/2</f>
        <v>2015</v>
      </c>
      <c r="W37" s="47"/>
    </row>
    <row r="38" spans="1:23" ht="14.25" customHeight="1" x14ac:dyDescent="0.25">
      <c r="A38" s="129"/>
      <c r="B38" s="130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32" t="s">
        <v>29</v>
      </c>
      <c r="B39" s="130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8" t="s">
        <v>233</v>
      </c>
      <c r="B40" s="126" t="s">
        <v>30</v>
      </c>
      <c r="C40" s="123">
        <v>14000</v>
      </c>
      <c r="D40" s="123">
        <f>C40/2</f>
        <v>7000</v>
      </c>
      <c r="E40" s="123"/>
      <c r="F40" s="123"/>
      <c r="G40" s="123"/>
      <c r="H40" s="160"/>
      <c r="I40" s="160">
        <v>125</v>
      </c>
      <c r="J40" s="160"/>
      <c r="K40" s="160"/>
      <c r="L40" s="123">
        <v>940</v>
      </c>
      <c r="M40" s="123"/>
      <c r="N40" s="123">
        <f>SUM(D40+E40+G40+H40-I40-K40-L40+M40)</f>
        <v>5935</v>
      </c>
      <c r="O40" s="16"/>
      <c r="P40" s="18">
        <f>C40*0.02</f>
        <v>280</v>
      </c>
      <c r="Q40" s="167">
        <f>C40*0.04</f>
        <v>560</v>
      </c>
      <c r="R40" s="18">
        <f>C40*0.06</f>
        <v>840</v>
      </c>
      <c r="S40" s="18">
        <f>C40*0.07</f>
        <v>980.00000000000011</v>
      </c>
      <c r="T40" s="168">
        <v>528</v>
      </c>
      <c r="V40" s="47">
        <f>N40/2</f>
        <v>2967.5</v>
      </c>
      <c r="W40" s="47"/>
    </row>
    <row r="41" spans="1:23" ht="24" customHeight="1" x14ac:dyDescent="0.25">
      <c r="A41" s="128" t="s">
        <v>31</v>
      </c>
      <c r="B41" s="126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7">
        <f>C41*0.04</f>
        <v>262.08</v>
      </c>
      <c r="R41" s="18">
        <f>C41*0.06</f>
        <v>393.12</v>
      </c>
      <c r="S41" s="18">
        <f>C41*0.07</f>
        <v>458.64000000000004</v>
      </c>
      <c r="T41" s="168">
        <v>250</v>
      </c>
      <c r="V41" s="47">
        <f>N41</f>
        <v>3271</v>
      </c>
      <c r="W41" s="47"/>
    </row>
    <row r="42" spans="1:23" ht="21" customHeight="1" x14ac:dyDescent="0.25">
      <c r="A42" s="129"/>
      <c r="B42" s="130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9"/>
      <c r="B43" s="130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32" t="s">
        <v>32</v>
      </c>
      <c r="B44" s="130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9"/>
      <c r="B45" s="130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8" t="s">
        <v>33</v>
      </c>
      <c r="B46" s="126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7">
        <f>C46*0.04</f>
        <v>262.08</v>
      </c>
      <c r="R46" s="18">
        <f>C46*0.06</f>
        <v>393.12</v>
      </c>
      <c r="S46" s="18">
        <f>C46*0.07</f>
        <v>458.64000000000004</v>
      </c>
      <c r="T46" s="168">
        <v>250</v>
      </c>
      <c r="V46" s="47">
        <f>N46</f>
        <v>3236</v>
      </c>
      <c r="W46" s="47"/>
    </row>
    <row r="47" spans="1:23" ht="19.5" customHeight="1" x14ac:dyDescent="0.25">
      <c r="A47" s="128" t="s">
        <v>35</v>
      </c>
      <c r="B47" s="126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7">
        <f>C47*0.04</f>
        <v>262.08</v>
      </c>
      <c r="R47" s="18">
        <f>C47*0.06</f>
        <v>393.12</v>
      </c>
      <c r="S47" s="18">
        <f>C47*0.07</f>
        <v>458.64000000000004</v>
      </c>
      <c r="T47" s="168">
        <v>250</v>
      </c>
      <c r="V47" s="47">
        <f>N47</f>
        <v>3236</v>
      </c>
      <c r="W47" s="47"/>
    </row>
    <row r="48" spans="1:23" ht="14.25" customHeight="1" x14ac:dyDescent="0.25">
      <c r="A48" s="128"/>
      <c r="B48" s="126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9"/>
      <c r="B49" s="130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43" t="s">
        <v>37</v>
      </c>
      <c r="B50" s="130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9"/>
      <c r="B51" s="130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8" t="s">
        <v>38</v>
      </c>
      <c r="B52" s="126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7">
        <f>C52*0.04</f>
        <v>200.32</v>
      </c>
      <c r="R52" s="18">
        <f>C52*0.06</f>
        <v>300.47999999999996</v>
      </c>
      <c r="S52" s="18">
        <f>C52*0.07</f>
        <v>350.56000000000006</v>
      </c>
      <c r="T52" s="168">
        <v>191</v>
      </c>
      <c r="V52" s="47">
        <f>N52</f>
        <v>2564</v>
      </c>
      <c r="W52" s="47"/>
    </row>
    <row r="53" spans="1:23" x14ac:dyDescent="0.25">
      <c r="A53" s="129"/>
      <c r="B53" s="130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9"/>
      <c r="B54" s="130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43" t="s">
        <v>314</v>
      </c>
      <c r="B55" s="130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9"/>
      <c r="B56" s="130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8" t="s">
        <v>234</v>
      </c>
      <c r="B57" s="126" t="s">
        <v>39</v>
      </c>
      <c r="C57" s="123">
        <v>9350</v>
      </c>
      <c r="D57" s="123">
        <f>C57/2</f>
        <v>4675</v>
      </c>
      <c r="E57" s="123"/>
      <c r="F57" s="123"/>
      <c r="G57" s="123"/>
      <c r="H57" s="160"/>
      <c r="I57" s="160">
        <v>125</v>
      </c>
      <c r="J57" s="160"/>
      <c r="K57" s="160"/>
      <c r="L57" s="123">
        <v>460</v>
      </c>
      <c r="M57" s="123">
        <v>0</v>
      </c>
      <c r="N57" s="18">
        <f>D57-I57-L57</f>
        <v>4090</v>
      </c>
      <c r="O57" s="16"/>
      <c r="P57" s="18">
        <f>C57*0.02</f>
        <v>187</v>
      </c>
      <c r="Q57" s="167">
        <f>C57*0.04</f>
        <v>374</v>
      </c>
      <c r="R57" s="18">
        <f>C57*0.06</f>
        <v>561</v>
      </c>
      <c r="S57" s="18">
        <f>C57*0.07</f>
        <v>654.50000000000011</v>
      </c>
      <c r="T57" s="168">
        <v>360</v>
      </c>
      <c r="V57" s="47">
        <f>N57/2</f>
        <v>2045</v>
      </c>
      <c r="W57" s="47"/>
    </row>
    <row r="58" spans="1:23" ht="12.75" customHeight="1" x14ac:dyDescent="0.25">
      <c r="A58" s="144"/>
      <c r="B58" s="130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32" t="s">
        <v>40</v>
      </c>
      <c r="B59" s="130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44"/>
      <c r="B60" s="130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32" t="s">
        <v>41</v>
      </c>
      <c r="B61" s="130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9"/>
      <c r="B62" s="130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8" t="s">
        <v>235</v>
      </c>
      <c r="B63" s="122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8">
        <v>0</v>
      </c>
      <c r="V63" s="47">
        <f>N63/2</f>
        <v>2443</v>
      </c>
      <c r="W63" s="47"/>
    </row>
    <row r="64" spans="1:23" ht="18.75" customHeight="1" x14ac:dyDescent="0.25">
      <c r="A64" s="145" t="s">
        <v>236</v>
      </c>
      <c r="B64" s="122" t="s">
        <v>24</v>
      </c>
      <c r="C64" s="123">
        <v>5800</v>
      </c>
      <c r="D64" s="18">
        <f>SUM(C64/2)</f>
        <v>2900</v>
      </c>
      <c r="E64" s="123"/>
      <c r="F64" s="123"/>
      <c r="G64" s="123"/>
      <c r="H64" s="124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7">
        <f t="shared" si="10"/>
        <v>232</v>
      </c>
      <c r="R64" s="18">
        <f t="shared" si="11"/>
        <v>348</v>
      </c>
      <c r="S64" s="18">
        <f t="shared" si="12"/>
        <v>406.00000000000006</v>
      </c>
      <c r="T64" s="168">
        <v>220</v>
      </c>
      <c r="V64" s="47">
        <f>N64/2</f>
        <v>1437.5</v>
      </c>
      <c r="W64" s="47"/>
    </row>
    <row r="65" spans="1:23" ht="18.75" customHeight="1" x14ac:dyDescent="0.25">
      <c r="A65" s="145" t="s">
        <v>43</v>
      </c>
      <c r="B65" s="122" t="s">
        <v>44</v>
      </c>
      <c r="C65" s="18">
        <v>5144</v>
      </c>
      <c r="D65" s="123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7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8">
        <v>196</v>
      </c>
      <c r="V65" s="47">
        <f>N65</f>
        <v>2637</v>
      </c>
      <c r="W65" s="47"/>
    </row>
    <row r="66" spans="1:23" ht="18.75" customHeight="1" x14ac:dyDescent="0.25">
      <c r="A66" s="145" t="s">
        <v>45</v>
      </c>
      <c r="B66" s="122" t="s">
        <v>46</v>
      </c>
      <c r="C66" s="18">
        <v>5784</v>
      </c>
      <c r="D66" s="123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7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8">
        <v>220</v>
      </c>
      <c r="V66" s="47">
        <f>N66</f>
        <v>2935</v>
      </c>
      <c r="W66" s="47"/>
    </row>
    <row r="67" spans="1:23" ht="25.5" customHeight="1" x14ac:dyDescent="0.25">
      <c r="A67" s="128" t="s">
        <v>47</v>
      </c>
      <c r="B67" s="122" t="s">
        <v>48</v>
      </c>
      <c r="C67" s="18">
        <v>4284</v>
      </c>
      <c r="D67" s="123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7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8">
        <v>163</v>
      </c>
      <c r="V67" s="47">
        <f>N67</f>
        <v>2281</v>
      </c>
      <c r="W67" s="47"/>
    </row>
    <row r="68" spans="1:23" ht="37.5" customHeight="1" thickBot="1" x14ac:dyDescent="0.3">
      <c r="A68" s="128" t="s">
        <v>237</v>
      </c>
      <c r="B68" s="122" t="s">
        <v>49</v>
      </c>
      <c r="C68" s="18">
        <v>3848</v>
      </c>
      <c r="D68" s="123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7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8">
        <v>148</v>
      </c>
      <c r="V68" s="47">
        <f>N68</f>
        <v>2103</v>
      </c>
      <c r="W68" s="47"/>
    </row>
    <row r="69" spans="1:23" ht="15.75" customHeight="1" x14ac:dyDescent="0.25">
      <c r="A69" s="135"/>
      <c r="B69" s="136"/>
      <c r="C69" s="4"/>
      <c r="D69" s="478" t="s">
        <v>1</v>
      </c>
      <c r="E69" s="478"/>
      <c r="F69" s="478"/>
      <c r="G69" s="478"/>
      <c r="H69" s="478"/>
      <c r="I69" s="32"/>
      <c r="J69" s="184"/>
      <c r="K69" s="32"/>
      <c r="L69" s="478" t="s">
        <v>2</v>
      </c>
      <c r="M69" s="478"/>
      <c r="N69" s="478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46" t="s">
        <v>3</v>
      </c>
      <c r="B70" s="147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313</v>
      </c>
      <c r="J70" s="7" t="s">
        <v>311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8" t="s">
        <v>238</v>
      </c>
      <c r="B71" s="134" t="s">
        <v>50</v>
      </c>
      <c r="C71" s="18">
        <v>3848</v>
      </c>
      <c r="D71" s="123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7">
        <f t="shared" ref="R71:R77" si="14">C71*0.06</f>
        <v>230.88</v>
      </c>
      <c r="S71" s="18">
        <f t="shared" ref="S71:S77" si="15">C71*0.07</f>
        <v>269.36</v>
      </c>
      <c r="T71" s="168">
        <v>200</v>
      </c>
      <c r="V71" s="47">
        <f>N71</f>
        <v>2103</v>
      </c>
      <c r="W71" s="47"/>
    </row>
    <row r="72" spans="1:23" ht="25.5" customHeight="1" x14ac:dyDescent="0.25">
      <c r="A72" s="128" t="s">
        <v>51</v>
      </c>
      <c r="B72" s="122" t="s">
        <v>44</v>
      </c>
      <c r="C72" s="18">
        <v>5144</v>
      </c>
      <c r="D72" s="123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7">
        <f>C72*0.04</f>
        <v>205.76</v>
      </c>
      <c r="R72" s="18">
        <f t="shared" si="14"/>
        <v>308.64</v>
      </c>
      <c r="S72" s="18">
        <f t="shared" si="15"/>
        <v>360.08000000000004</v>
      </c>
      <c r="T72" s="168">
        <v>196</v>
      </c>
      <c r="V72" s="47">
        <f>N72</f>
        <v>2637</v>
      </c>
      <c r="W72" s="47"/>
    </row>
    <row r="73" spans="1:23" ht="25.5" customHeight="1" x14ac:dyDescent="0.25">
      <c r="A73" s="128" t="s">
        <v>239</v>
      </c>
      <c r="B73" s="122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7">
        <f t="shared" si="14"/>
        <v>241.79999999999998</v>
      </c>
      <c r="S73" s="18">
        <f t="shared" si="15"/>
        <v>282.10000000000002</v>
      </c>
      <c r="T73" s="168">
        <v>228</v>
      </c>
      <c r="V73" s="47">
        <f>N73</f>
        <v>2159</v>
      </c>
      <c r="W73" s="47"/>
    </row>
    <row r="74" spans="1:23" ht="25.5" customHeight="1" x14ac:dyDescent="0.25">
      <c r="A74" s="128" t="s">
        <v>240</v>
      </c>
      <c r="B74" s="122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7">
        <f t="shared" si="14"/>
        <v>241.79999999999998</v>
      </c>
      <c r="S74" s="18">
        <f t="shared" si="15"/>
        <v>282.10000000000002</v>
      </c>
      <c r="T74" s="168">
        <v>228</v>
      </c>
      <c r="V74" s="47">
        <f>N74</f>
        <v>2159</v>
      </c>
      <c r="W74" s="47"/>
    </row>
    <row r="75" spans="1:23" ht="25.5" customHeight="1" x14ac:dyDescent="0.25">
      <c r="A75" s="128" t="s">
        <v>53</v>
      </c>
      <c r="B75" s="122" t="s">
        <v>213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7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8">
        <v>184</v>
      </c>
      <c r="V75" s="47">
        <f>N75</f>
        <v>2515</v>
      </c>
      <c r="W75" s="47"/>
    </row>
    <row r="76" spans="1:23" ht="25.5" customHeight="1" x14ac:dyDescent="0.25">
      <c r="A76" s="128"/>
      <c r="B76" s="122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7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8">
        <v>375</v>
      </c>
      <c r="V76" s="47"/>
      <c r="W76" s="47"/>
    </row>
    <row r="77" spans="1:23" ht="25.5" customHeight="1" x14ac:dyDescent="0.25">
      <c r="A77" s="128"/>
      <c r="B77" s="122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7">
        <f t="shared" si="16"/>
        <v>240</v>
      </c>
      <c r="R77" s="18">
        <f t="shared" si="14"/>
        <v>360</v>
      </c>
      <c r="S77" s="18">
        <f t="shared" si="15"/>
        <v>420.00000000000006</v>
      </c>
      <c r="T77" s="168">
        <v>240</v>
      </c>
      <c r="V77" s="47"/>
      <c r="W77" s="47"/>
    </row>
    <row r="78" spans="1:23" ht="23.25" customHeight="1" x14ac:dyDescent="0.25">
      <c r="A78" s="128"/>
      <c r="B78" s="122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32" t="s">
        <v>56</v>
      </c>
      <c r="B79" s="127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9" t="s">
        <v>266</v>
      </c>
      <c r="B80" s="127" t="s">
        <v>267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8" t="s">
        <v>264</v>
      </c>
      <c r="B81" s="122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7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8">
        <v>93</v>
      </c>
      <c r="V81" s="47">
        <f t="shared" ref="V81:V87" si="20">N81</f>
        <v>1330</v>
      </c>
      <c r="W81" s="47"/>
    </row>
    <row r="82" spans="1:23" ht="34.5" customHeight="1" x14ac:dyDescent="0.25">
      <c r="A82" s="185" t="s">
        <v>265</v>
      </c>
      <c r="B82" s="122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7">
        <f t="shared" si="16"/>
        <v>50.800000000000004</v>
      </c>
      <c r="R82" s="18">
        <f t="shared" si="18"/>
        <v>76.2</v>
      </c>
      <c r="S82" s="18">
        <f t="shared" si="19"/>
        <v>88.9</v>
      </c>
      <c r="T82" s="168">
        <v>51</v>
      </c>
      <c r="V82" s="47">
        <f t="shared" si="20"/>
        <v>839</v>
      </c>
      <c r="W82" s="47"/>
    </row>
    <row r="83" spans="1:23" ht="33" customHeight="1" x14ac:dyDescent="0.25">
      <c r="A83" s="128" t="s">
        <v>310</v>
      </c>
      <c r="B83" s="122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7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8">
        <v>51</v>
      </c>
      <c r="V83" s="47">
        <f t="shared" si="20"/>
        <v>839</v>
      </c>
      <c r="W83" s="47"/>
    </row>
    <row r="84" spans="1:23" ht="21.75" customHeight="1" x14ac:dyDescent="0.25">
      <c r="A84" s="128" t="s">
        <v>60</v>
      </c>
      <c r="B84" s="122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7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8">
        <v>188</v>
      </c>
      <c r="V84" s="47">
        <f t="shared" si="20"/>
        <v>2552</v>
      </c>
      <c r="W84" s="47"/>
    </row>
    <row r="85" spans="1:23" ht="20.25" customHeight="1" x14ac:dyDescent="0.25">
      <c r="A85" s="128" t="s">
        <v>259</v>
      </c>
      <c r="B85" s="122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7">
        <f t="shared" si="18"/>
        <v>126</v>
      </c>
      <c r="S85" s="18">
        <f t="shared" si="19"/>
        <v>147</v>
      </c>
      <c r="T85" s="168">
        <v>64</v>
      </c>
      <c r="V85" s="47">
        <f t="shared" si="20"/>
        <v>1237</v>
      </c>
      <c r="W85" s="47"/>
    </row>
    <row r="86" spans="1:23" ht="26.25" customHeight="1" x14ac:dyDescent="0.25">
      <c r="A86" s="128" t="s">
        <v>63</v>
      </c>
      <c r="B86" s="122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7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8">
        <v>82</v>
      </c>
      <c r="V86" s="47">
        <f t="shared" si="20"/>
        <v>1326</v>
      </c>
      <c r="W86" s="47"/>
    </row>
    <row r="87" spans="1:23" ht="32.25" customHeight="1" x14ac:dyDescent="0.25">
      <c r="A87" s="185" t="s">
        <v>260</v>
      </c>
      <c r="B87" s="122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7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8">
        <v>144</v>
      </c>
      <c r="V87" s="47">
        <f t="shared" si="20"/>
        <v>2014</v>
      </c>
      <c r="W87" s="47"/>
    </row>
    <row r="88" spans="1:23" ht="12.75" customHeight="1" x14ac:dyDescent="0.25">
      <c r="A88" s="129"/>
      <c r="B88" s="130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32" t="s">
        <v>66</v>
      </c>
      <c r="B89" s="130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9"/>
      <c r="B90" s="130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8" t="s">
        <v>241</v>
      </c>
      <c r="B91" s="122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7">
        <f t="shared" si="16"/>
        <v>617.36</v>
      </c>
      <c r="R91" s="18">
        <f>C91*0.06</f>
        <v>926.04</v>
      </c>
      <c r="S91" s="18">
        <f>C91*0.07</f>
        <v>1080.3800000000001</v>
      </c>
      <c r="T91" s="168">
        <v>588</v>
      </c>
      <c r="V91" s="47">
        <f>N91/2</f>
        <v>3249.5</v>
      </c>
      <c r="W91" s="47"/>
    </row>
    <row r="92" spans="1:23" ht="28.5" customHeight="1" x14ac:dyDescent="0.25">
      <c r="A92" s="128" t="s">
        <v>261</v>
      </c>
      <c r="B92" s="122" t="s">
        <v>268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7">
        <f t="shared" si="16"/>
        <v>512.4</v>
      </c>
      <c r="R92" s="18">
        <f>C92*0.06</f>
        <v>768.6</v>
      </c>
      <c r="S92" s="18">
        <f>C92*0.07</f>
        <v>896.7</v>
      </c>
      <c r="T92" s="168">
        <v>488</v>
      </c>
      <c r="V92" s="47">
        <f>N92/2</f>
        <v>2738</v>
      </c>
      <c r="W92" s="47"/>
    </row>
    <row r="93" spans="1:23" ht="22.5" customHeight="1" x14ac:dyDescent="0.25">
      <c r="A93" s="128" t="s">
        <v>68</v>
      </c>
      <c r="B93" s="126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7">
        <f t="shared" si="16"/>
        <v>321.28000000000003</v>
      </c>
      <c r="R93" s="18">
        <f>C93*0.06</f>
        <v>481.91999999999996</v>
      </c>
      <c r="S93" s="18">
        <f>C93*0.07</f>
        <v>562.24</v>
      </c>
      <c r="T93" s="168">
        <v>306</v>
      </c>
      <c r="V93" s="47">
        <f>N93</f>
        <v>3774</v>
      </c>
      <c r="W93" s="47"/>
    </row>
    <row r="94" spans="1:23" ht="14.25" customHeight="1" x14ac:dyDescent="0.25">
      <c r="A94" s="129"/>
      <c r="B94" s="130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9"/>
      <c r="B95" s="130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32" t="s">
        <v>69</v>
      </c>
      <c r="B96" s="130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9"/>
      <c r="B97" s="130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8" t="s">
        <v>70</v>
      </c>
      <c r="B98" s="126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7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8" t="s">
        <v>71</v>
      </c>
      <c r="B99" s="126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7">
        <f t="shared" si="16"/>
        <v>180.6</v>
      </c>
      <c r="R99" s="18">
        <f>C99*0.06</f>
        <v>270.89999999999998</v>
      </c>
      <c r="S99" s="18">
        <f>C99*0.07</f>
        <v>316.05</v>
      </c>
      <c r="T99" s="168">
        <v>172</v>
      </c>
      <c r="V99" s="47">
        <f>N99</f>
        <v>2380.5</v>
      </c>
      <c r="W99" s="47"/>
    </row>
    <row r="100" spans="1:23" ht="28.5" customHeight="1" x14ac:dyDescent="0.25">
      <c r="A100" s="135"/>
      <c r="B100" s="136"/>
      <c r="C100" s="4"/>
      <c r="D100" s="478" t="s">
        <v>1</v>
      </c>
      <c r="E100" s="478"/>
      <c r="F100" s="478"/>
      <c r="G100" s="478"/>
      <c r="H100" s="478"/>
      <c r="I100" s="32"/>
      <c r="J100" s="184"/>
      <c r="K100" s="32"/>
      <c r="L100" s="478" t="s">
        <v>2</v>
      </c>
      <c r="M100" s="478"/>
      <c r="N100" s="478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7" t="s">
        <v>3</v>
      </c>
      <c r="B101" s="138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313</v>
      </c>
      <c r="J101" s="7" t="s">
        <v>311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9"/>
      <c r="B102" s="150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44" t="s">
        <v>254</v>
      </c>
      <c r="B103" s="151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7">
        <f t="shared" si="16"/>
        <v>188</v>
      </c>
      <c r="R103" s="18">
        <f>C103*0.06</f>
        <v>282</v>
      </c>
      <c r="S103" s="18">
        <f>C103*0.07</f>
        <v>329.00000000000006</v>
      </c>
      <c r="T103" s="168">
        <v>144</v>
      </c>
      <c r="V103" s="47">
        <f>N103/2</f>
        <v>1248.5</v>
      </c>
      <c r="W103" s="47"/>
    </row>
    <row r="104" spans="1:23" x14ac:dyDescent="0.25">
      <c r="A104" s="129"/>
      <c r="B104" s="130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32" t="s">
        <v>74</v>
      </c>
      <c r="B105" s="130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9"/>
      <c r="B106" s="130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8" t="s">
        <v>242</v>
      </c>
      <c r="B107" s="126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7">
        <f t="shared" si="16"/>
        <v>403.2</v>
      </c>
      <c r="R107" s="18">
        <f>C107*0.06</f>
        <v>604.79999999999995</v>
      </c>
      <c r="S107" s="18">
        <f>C107*0.07</f>
        <v>705.6</v>
      </c>
      <c r="T107" s="168">
        <v>380</v>
      </c>
      <c r="V107" s="47">
        <f>N107/2</f>
        <v>2257.5</v>
      </c>
      <c r="W107" s="47"/>
    </row>
    <row r="108" spans="1:23" x14ac:dyDescent="0.25">
      <c r="A108" s="129"/>
      <c r="B108" s="130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32" t="s">
        <v>76</v>
      </c>
      <c r="B109" s="130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8" t="s">
        <v>243</v>
      </c>
      <c r="B110" s="125" t="s">
        <v>77</v>
      </c>
      <c r="C110" s="123">
        <v>11350</v>
      </c>
      <c r="D110" s="123">
        <f>SUM(C110/2)</f>
        <v>5675</v>
      </c>
      <c r="E110" s="123"/>
      <c r="F110" s="123"/>
      <c r="G110" s="123"/>
      <c r="H110" s="160"/>
      <c r="I110" s="160">
        <v>125</v>
      </c>
      <c r="J110" s="160"/>
      <c r="K110" s="160"/>
      <c r="L110" s="123">
        <v>657</v>
      </c>
      <c r="M110" s="123">
        <v>0</v>
      </c>
      <c r="N110" s="123">
        <f>SUM(D110+E110+G110+H110-I110-K110-L110+M110)</f>
        <v>4893</v>
      </c>
      <c r="O110" s="16"/>
      <c r="P110" s="18">
        <f t="shared" ref="P110:P119" si="21">C110*0.02</f>
        <v>227</v>
      </c>
      <c r="Q110" s="167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8">
        <v>428</v>
      </c>
      <c r="V110" s="47">
        <f>N110/2</f>
        <v>2446.5</v>
      </c>
      <c r="W110" s="47"/>
    </row>
    <row r="111" spans="1:23" ht="32.25" customHeight="1" x14ac:dyDescent="0.25">
      <c r="A111" s="128" t="s">
        <v>78</v>
      </c>
      <c r="B111" s="126" t="s">
        <v>24</v>
      </c>
      <c r="C111" s="123">
        <v>6552</v>
      </c>
      <c r="D111" s="123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7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8">
        <v>250</v>
      </c>
      <c r="V111" s="47">
        <f>N111</f>
        <v>3256</v>
      </c>
      <c r="W111" s="47"/>
    </row>
    <row r="112" spans="1:23" ht="32.25" customHeight="1" x14ac:dyDescent="0.25">
      <c r="A112" s="128" t="s">
        <v>244</v>
      </c>
      <c r="B112" s="122" t="s">
        <v>79</v>
      </c>
      <c r="C112" s="123">
        <v>8400</v>
      </c>
      <c r="D112" s="123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7">
        <f t="shared" si="22"/>
        <v>504</v>
      </c>
      <c r="S112" s="18">
        <f t="shared" si="23"/>
        <v>588</v>
      </c>
      <c r="T112" s="168">
        <v>468</v>
      </c>
      <c r="V112" s="47">
        <f>N112/2</f>
        <v>1849</v>
      </c>
      <c r="W112" s="47"/>
    </row>
    <row r="113" spans="1:23" ht="32.25" customHeight="1" x14ac:dyDescent="0.25">
      <c r="A113" s="128" t="s">
        <v>80</v>
      </c>
      <c r="B113" s="122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7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8">
        <v>330</v>
      </c>
      <c r="V113" s="47">
        <f>N113</f>
        <v>4071</v>
      </c>
      <c r="W113" s="47"/>
    </row>
    <row r="114" spans="1:23" ht="32.25" customHeight="1" x14ac:dyDescent="0.25">
      <c r="A114" s="128" t="s">
        <v>82</v>
      </c>
      <c r="B114" s="122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7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8">
        <v>330</v>
      </c>
      <c r="V114" s="47">
        <f>N114</f>
        <v>4071</v>
      </c>
      <c r="W114" s="47"/>
    </row>
    <row r="115" spans="1:23" ht="32.25" customHeight="1" x14ac:dyDescent="0.25">
      <c r="A115" s="128" t="s">
        <v>83</v>
      </c>
      <c r="B115" s="122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7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8">
        <v>330</v>
      </c>
      <c r="V115" s="47">
        <f>N115</f>
        <v>4071</v>
      </c>
      <c r="W115" s="47"/>
    </row>
    <row r="116" spans="1:23" ht="32.25" customHeight="1" x14ac:dyDescent="0.25">
      <c r="A116" s="128"/>
      <c r="B116" s="122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7">
        <f>C116*0.04</f>
        <v>347.28000000000003</v>
      </c>
      <c r="R116" s="18">
        <f>C116*0.06</f>
        <v>520.91999999999996</v>
      </c>
      <c r="S116" s="18">
        <f>C116*0.07</f>
        <v>607.74</v>
      </c>
      <c r="T116" s="168">
        <v>330</v>
      </c>
      <c r="V116" s="47">
        <f>N116</f>
        <v>3900</v>
      </c>
      <c r="W116" s="47"/>
    </row>
    <row r="117" spans="1:23" ht="32.25" customHeight="1" x14ac:dyDescent="0.25">
      <c r="A117" s="128" t="s">
        <v>257</v>
      </c>
      <c r="B117" s="122" t="s">
        <v>84</v>
      </c>
      <c r="C117" s="123">
        <v>9000</v>
      </c>
      <c r="D117" s="123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7">
        <f>C117*0.04</f>
        <v>360</v>
      </c>
      <c r="R117" s="18">
        <f>C117*0.06</f>
        <v>540</v>
      </c>
      <c r="S117" s="18">
        <f>C117*0.07</f>
        <v>630.00000000000011</v>
      </c>
      <c r="T117" s="168">
        <v>352</v>
      </c>
      <c r="V117" s="47">
        <f>N117/2</f>
        <v>1973.5</v>
      </c>
      <c r="W117" s="47"/>
    </row>
    <row r="118" spans="1:23" ht="32.25" customHeight="1" x14ac:dyDescent="0.25">
      <c r="A118" s="128" t="s">
        <v>245</v>
      </c>
      <c r="B118" s="122" t="s">
        <v>85</v>
      </c>
      <c r="C118" s="123">
        <v>5410</v>
      </c>
      <c r="D118" s="123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7">
        <f>C118*0.04</f>
        <v>216.4</v>
      </c>
      <c r="R118" s="18">
        <f>C118*0.06</f>
        <v>324.59999999999997</v>
      </c>
      <c r="S118" s="18">
        <f>C118*0.07</f>
        <v>378.70000000000005</v>
      </c>
      <c r="T118" s="168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8" t="s">
        <v>270</v>
      </c>
      <c r="B119" s="122" t="s">
        <v>85</v>
      </c>
      <c r="C119" s="123">
        <v>5410</v>
      </c>
      <c r="D119" s="123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7">
        <f>C119*0.04</f>
        <v>216.4</v>
      </c>
      <c r="R119" s="18">
        <f>C119*0.06</f>
        <v>324.59999999999997</v>
      </c>
      <c r="S119" s="18">
        <f>C119*0.07</f>
        <v>378.70000000000005</v>
      </c>
      <c r="T119" s="168">
        <v>200</v>
      </c>
      <c r="V119" s="47">
        <f>N119</f>
        <v>2734</v>
      </c>
      <c r="W119" s="47"/>
    </row>
    <row r="120" spans="1:23" ht="77.25" customHeight="1" x14ac:dyDescent="0.25">
      <c r="A120" s="129"/>
      <c r="B120" s="127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32" t="s">
        <v>86</v>
      </c>
      <c r="B121" s="127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32"/>
      <c r="B122" s="127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32" t="s">
        <v>87</v>
      </c>
      <c r="B123" s="127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45" t="s">
        <v>246</v>
      </c>
      <c r="B124" s="122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7">
        <f>C124*0.06</f>
        <v>504</v>
      </c>
      <c r="S124" s="18">
        <f>C124*0.07</f>
        <v>588</v>
      </c>
      <c r="T124" s="168">
        <v>468</v>
      </c>
      <c r="V124" s="47">
        <f>N124/2</f>
        <v>1849</v>
      </c>
      <c r="W124" s="47"/>
    </row>
    <row r="125" spans="1:23" x14ac:dyDescent="0.25">
      <c r="A125" s="145"/>
      <c r="B125" s="122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32" t="s">
        <v>89</v>
      </c>
      <c r="B126" s="127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9"/>
      <c r="B127" s="127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45" t="s">
        <v>90</v>
      </c>
      <c r="B128" s="122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7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8">
        <v>198</v>
      </c>
      <c r="V128" s="47">
        <f>N128</f>
        <v>2644</v>
      </c>
      <c r="W128" s="47"/>
    </row>
    <row r="129" spans="1:23" ht="15" customHeight="1" x14ac:dyDescent="0.25">
      <c r="A129" s="135"/>
      <c r="B129" s="136"/>
      <c r="C129" s="4"/>
      <c r="D129" s="478" t="s">
        <v>1</v>
      </c>
      <c r="E129" s="478"/>
      <c r="F129" s="478"/>
      <c r="G129" s="478"/>
      <c r="H129" s="478"/>
      <c r="I129" s="32"/>
      <c r="J129" s="184"/>
      <c r="K129" s="32"/>
      <c r="L129" s="478" t="s">
        <v>2</v>
      </c>
      <c r="M129" s="478"/>
      <c r="N129" s="478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7" t="s">
        <v>3</v>
      </c>
      <c r="B130" s="138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313</v>
      </c>
      <c r="J130" s="7" t="s">
        <v>311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52"/>
      <c r="B131" s="153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8" t="s">
        <v>73</v>
      </c>
      <c r="B132" s="134" t="s">
        <v>91</v>
      </c>
      <c r="C132" s="123">
        <v>7234</v>
      </c>
      <c r="D132" s="123">
        <f>C132/2</f>
        <v>3617</v>
      </c>
      <c r="E132" s="123"/>
      <c r="F132" s="123"/>
      <c r="G132" s="123"/>
      <c r="H132" s="124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7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8">
        <v>275</v>
      </c>
      <c r="V132" s="47">
        <f>N132</f>
        <v>3532</v>
      </c>
      <c r="W132" s="47"/>
    </row>
    <row r="133" spans="1:23" ht="27" customHeight="1" x14ac:dyDescent="0.25">
      <c r="A133" s="128" t="s">
        <v>92</v>
      </c>
      <c r="B133" s="122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7">
        <f t="shared" si="16"/>
        <v>137.76</v>
      </c>
      <c r="R133" s="18">
        <f>C133*0.06</f>
        <v>206.64</v>
      </c>
      <c r="S133" s="18">
        <f>C133*0.07</f>
        <v>241.08</v>
      </c>
      <c r="T133" s="168">
        <v>132</v>
      </c>
      <c r="V133" s="47">
        <f>N133</f>
        <v>1916</v>
      </c>
      <c r="W133" s="47"/>
    </row>
    <row r="134" spans="1:23" x14ac:dyDescent="0.25">
      <c r="A134" s="129"/>
      <c r="B134" s="127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32" t="s">
        <v>94</v>
      </c>
      <c r="B135" s="127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9"/>
      <c r="B136" s="127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8" t="s">
        <v>95</v>
      </c>
      <c r="B137" s="122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7">
        <f t="shared" si="16"/>
        <v>271.68</v>
      </c>
      <c r="R137" s="18">
        <f>C137*0.06</f>
        <v>407.52</v>
      </c>
      <c r="S137" s="18">
        <f>C137*0.07</f>
        <v>475.44000000000005</v>
      </c>
      <c r="T137" s="168">
        <v>259</v>
      </c>
      <c r="V137" s="47">
        <f>N137</f>
        <v>3398</v>
      </c>
      <c r="W137" s="47"/>
    </row>
    <row r="138" spans="1:23" ht="24.75" customHeight="1" x14ac:dyDescent="0.25">
      <c r="A138" s="128" t="s">
        <v>96</v>
      </c>
      <c r="B138" s="122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7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8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8" t="s">
        <v>98</v>
      </c>
      <c r="B139" s="122" t="s">
        <v>214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7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8">
        <v>206</v>
      </c>
      <c r="V139" s="47">
        <f t="shared" si="28"/>
        <v>2782</v>
      </c>
      <c r="W139" s="47"/>
    </row>
    <row r="140" spans="1:23" ht="27.75" customHeight="1" x14ac:dyDescent="0.25">
      <c r="A140" s="128" t="s">
        <v>99</v>
      </c>
      <c r="B140" s="122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7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8">
        <v>204</v>
      </c>
      <c r="V140" s="47">
        <f t="shared" si="28"/>
        <v>2734</v>
      </c>
      <c r="W140" s="47"/>
    </row>
    <row r="141" spans="1:23" ht="27.75" customHeight="1" x14ac:dyDescent="0.25">
      <c r="A141" s="128" t="s">
        <v>101</v>
      </c>
      <c r="B141" s="122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7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8">
        <v>166</v>
      </c>
      <c r="V141" s="47">
        <f t="shared" si="28"/>
        <v>2348.5</v>
      </c>
      <c r="W141" s="47"/>
    </row>
    <row r="142" spans="1:23" ht="27.75" customHeight="1" x14ac:dyDescent="0.25">
      <c r="A142" s="144" t="s">
        <v>258</v>
      </c>
      <c r="B142" s="122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7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8">
        <v>88</v>
      </c>
      <c r="V142" s="47">
        <f t="shared" si="28"/>
        <v>1411</v>
      </c>
      <c r="W142" s="47"/>
    </row>
    <row r="143" spans="1:23" ht="27.75" customHeight="1" x14ac:dyDescent="0.25">
      <c r="A143" s="128" t="s">
        <v>103</v>
      </c>
      <c r="B143" s="122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7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8">
        <v>167</v>
      </c>
      <c r="V143" s="47">
        <f t="shared" si="28"/>
        <v>2324</v>
      </c>
      <c r="W143" s="47"/>
    </row>
    <row r="144" spans="1:23" ht="27.75" customHeight="1" x14ac:dyDescent="0.25">
      <c r="A144" s="128" t="s">
        <v>104</v>
      </c>
      <c r="B144" s="122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7">
        <f t="shared" si="27"/>
        <v>210</v>
      </c>
      <c r="R144" s="18">
        <f t="shared" si="30"/>
        <v>315</v>
      </c>
      <c r="S144" s="18">
        <f t="shared" si="31"/>
        <v>367.50000000000006</v>
      </c>
      <c r="T144" s="168">
        <v>200</v>
      </c>
      <c r="V144" s="47">
        <f t="shared" si="28"/>
        <v>2639</v>
      </c>
      <c r="W144" s="47"/>
    </row>
    <row r="145" spans="1:24" ht="27.75" customHeight="1" x14ac:dyDescent="0.25">
      <c r="A145" s="128" t="s">
        <v>106</v>
      </c>
      <c r="B145" s="122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7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8">
        <v>233</v>
      </c>
      <c r="V145" s="47">
        <f t="shared" si="28"/>
        <v>3075</v>
      </c>
      <c r="W145" s="47"/>
    </row>
    <row r="146" spans="1:24" ht="27.75" customHeight="1" x14ac:dyDescent="0.25">
      <c r="A146" s="128" t="s">
        <v>255</v>
      </c>
      <c r="B146" s="122" t="s">
        <v>44</v>
      </c>
      <c r="C146" s="123">
        <v>4750</v>
      </c>
      <c r="D146" s="18">
        <f t="shared" si="32"/>
        <v>2375</v>
      </c>
      <c r="E146" s="123"/>
      <c r="F146" s="123"/>
      <c r="G146" s="123"/>
      <c r="H146" s="124">
        <v>80</v>
      </c>
      <c r="I146" s="124"/>
      <c r="J146" s="124"/>
      <c r="K146" s="124">
        <v>30</v>
      </c>
      <c r="L146" s="123">
        <v>152</v>
      </c>
      <c r="M146" s="123">
        <v>162</v>
      </c>
      <c r="N146" s="123">
        <f>SUM(D146+E146+G146+H146-I146-K146-L146+M146)</f>
        <v>2435</v>
      </c>
      <c r="O146" s="16"/>
      <c r="P146" s="18">
        <f t="shared" si="29"/>
        <v>95</v>
      </c>
      <c r="Q146" s="167">
        <f t="shared" si="27"/>
        <v>190</v>
      </c>
      <c r="R146" s="18">
        <f t="shared" si="30"/>
        <v>285</v>
      </c>
      <c r="S146" s="18">
        <f t="shared" si="31"/>
        <v>332.50000000000006</v>
      </c>
      <c r="T146" s="168">
        <v>186</v>
      </c>
      <c r="V146" s="47">
        <f t="shared" si="28"/>
        <v>2435</v>
      </c>
      <c r="W146" s="47"/>
    </row>
    <row r="147" spans="1:24" x14ac:dyDescent="0.25">
      <c r="A147" s="129"/>
      <c r="B147" s="127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32" t="s">
        <v>107</v>
      </c>
      <c r="B148" s="127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32"/>
      <c r="B149" s="127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8" t="s">
        <v>108</v>
      </c>
      <c r="B150" s="122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7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8">
        <v>487</v>
      </c>
      <c r="V150" s="47">
        <f>N150</f>
        <v>5767.5</v>
      </c>
      <c r="W150" s="47"/>
    </row>
    <row r="151" spans="1:24" ht="27.75" customHeight="1" x14ac:dyDescent="0.25">
      <c r="A151" s="129"/>
      <c r="B151" s="127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32" t="s">
        <v>110</v>
      </c>
      <c r="B152" s="127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8" t="s">
        <v>274</v>
      </c>
      <c r="B153" s="122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7">
        <f t="shared" si="31"/>
        <v>654.50000000000011</v>
      </c>
      <c r="T153" s="168">
        <v>630</v>
      </c>
      <c r="V153" s="47">
        <f>N153/2</f>
        <v>2107.5</v>
      </c>
      <c r="W153" s="47"/>
    </row>
    <row r="154" spans="1:24" x14ac:dyDescent="0.25">
      <c r="A154" s="129"/>
      <c r="B154" s="127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32" t="s">
        <v>112</v>
      </c>
      <c r="B155" s="127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8" t="s">
        <v>113</v>
      </c>
      <c r="B156" s="122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7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8">
        <v>204</v>
      </c>
      <c r="V156" s="47">
        <f>N156</f>
        <v>2230</v>
      </c>
      <c r="W156" s="47"/>
    </row>
    <row r="157" spans="1:24" ht="27.75" customHeight="1" x14ac:dyDescent="0.25">
      <c r="A157" s="128" t="s">
        <v>247</v>
      </c>
      <c r="B157" s="122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8" t="s">
        <v>115</v>
      </c>
      <c r="B158" s="122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7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8">
        <v>204</v>
      </c>
      <c r="V158" s="47">
        <f>N158</f>
        <v>2655</v>
      </c>
      <c r="W158" s="47"/>
    </row>
    <row r="159" spans="1:24" ht="21.75" customHeight="1" thickBot="1" x14ac:dyDescent="0.3">
      <c r="A159" s="128" t="s">
        <v>116</v>
      </c>
      <c r="B159" s="122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7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8">
        <v>204</v>
      </c>
      <c r="V159" s="47">
        <f>N159</f>
        <v>2655</v>
      </c>
      <c r="W159" s="47"/>
    </row>
    <row r="160" spans="1:24" ht="15.75" customHeight="1" x14ac:dyDescent="0.25">
      <c r="A160" s="135"/>
      <c r="B160" s="136"/>
      <c r="C160" s="4"/>
      <c r="D160" s="478" t="s">
        <v>1</v>
      </c>
      <c r="E160" s="478"/>
      <c r="F160" s="478"/>
      <c r="G160" s="478"/>
      <c r="H160" s="478"/>
      <c r="I160" s="32"/>
      <c r="J160" s="184"/>
      <c r="K160" s="32"/>
      <c r="L160" s="478" t="s">
        <v>2</v>
      </c>
      <c r="M160" s="478"/>
      <c r="N160" s="478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7" t="s">
        <v>3</v>
      </c>
      <c r="B161" s="138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313</v>
      </c>
      <c r="J161" s="7" t="s">
        <v>311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52"/>
      <c r="B162" s="153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8" t="s">
        <v>117</v>
      </c>
      <c r="B163" s="134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7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8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8" t="s">
        <v>118</v>
      </c>
      <c r="B164" s="122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7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8">
        <v>204</v>
      </c>
      <c r="V164" s="47">
        <f t="shared" si="34"/>
        <v>2655</v>
      </c>
      <c r="W164" s="47"/>
    </row>
    <row r="165" spans="1:23" ht="21" customHeight="1" x14ac:dyDescent="0.25">
      <c r="A165" s="128" t="s">
        <v>119</v>
      </c>
      <c r="B165" s="122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7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8">
        <v>204</v>
      </c>
      <c r="V165" s="47">
        <f t="shared" si="34"/>
        <v>2655</v>
      </c>
      <c r="W165" s="47"/>
    </row>
    <row r="166" spans="1:23" ht="18.75" customHeight="1" x14ac:dyDescent="0.25">
      <c r="A166" s="128" t="s">
        <v>120</v>
      </c>
      <c r="B166" s="122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7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8">
        <v>204</v>
      </c>
      <c r="V166" s="47">
        <f t="shared" si="34"/>
        <v>2655</v>
      </c>
      <c r="W166" s="47"/>
    </row>
    <row r="167" spans="1:23" ht="18" customHeight="1" x14ac:dyDescent="0.25">
      <c r="A167" s="128" t="s">
        <v>121</v>
      </c>
      <c r="B167" s="122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7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8">
        <v>220</v>
      </c>
      <c r="V167" s="47">
        <f t="shared" si="34"/>
        <v>2790</v>
      </c>
      <c r="W167" s="47"/>
    </row>
    <row r="168" spans="1:23" ht="18.75" customHeight="1" x14ac:dyDescent="0.25">
      <c r="A168" s="128" t="s">
        <v>256</v>
      </c>
      <c r="B168" s="122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7">
        <f t="shared" si="30"/>
        <v>330.59999999999997</v>
      </c>
      <c r="S168" s="18">
        <f t="shared" si="31"/>
        <v>385.70000000000005</v>
      </c>
      <c r="T168" s="168">
        <v>300</v>
      </c>
      <c r="V168" s="47">
        <f t="shared" si="34"/>
        <v>2793</v>
      </c>
      <c r="W168" s="47"/>
    </row>
    <row r="169" spans="1:23" hidden="1" x14ac:dyDescent="0.25">
      <c r="A169" s="132"/>
      <c r="B169" s="127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32" t="s">
        <v>122</v>
      </c>
      <c r="B170" s="127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8" t="s">
        <v>123</v>
      </c>
      <c r="B171" s="122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7">
        <f t="shared" si="30"/>
        <v>347.09999999999997</v>
      </c>
      <c r="S171" s="18">
        <f t="shared" si="31"/>
        <v>404.95000000000005</v>
      </c>
      <c r="T171" s="168">
        <v>330</v>
      </c>
      <c r="V171" s="47">
        <f>N171</f>
        <v>2935.5</v>
      </c>
      <c r="W171" s="47"/>
    </row>
    <row r="172" spans="1:23" ht="21" customHeight="1" x14ac:dyDescent="0.25">
      <c r="A172" s="128" t="s">
        <v>125</v>
      </c>
      <c r="B172" s="122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7">
        <f t="shared" si="30"/>
        <v>306.77999999999997</v>
      </c>
      <c r="S172" s="18">
        <f t="shared" si="31"/>
        <v>357.91</v>
      </c>
      <c r="T172" s="168">
        <v>292</v>
      </c>
      <c r="V172" s="47">
        <f>N172</f>
        <v>2631.5</v>
      </c>
      <c r="W172" s="47"/>
    </row>
    <row r="173" spans="1:23" ht="1.5" hidden="1" customHeight="1" x14ac:dyDescent="0.25">
      <c r="A173" s="129"/>
      <c r="B173" s="127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32" t="s">
        <v>127</v>
      </c>
      <c r="B174" s="127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9"/>
      <c r="B175" s="127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9" t="s">
        <v>128</v>
      </c>
      <c r="B176" s="154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7">
        <f t="shared" si="27"/>
        <v>175.96</v>
      </c>
      <c r="R176" s="18">
        <f t="shared" si="30"/>
        <v>263.94</v>
      </c>
      <c r="S176" s="18">
        <f t="shared" si="31"/>
        <v>307.93</v>
      </c>
      <c r="T176" s="168">
        <v>168</v>
      </c>
      <c r="V176" s="47">
        <f>N176</f>
        <v>2307.5</v>
      </c>
      <c r="W176" s="47"/>
    </row>
    <row r="177" spans="1:23" hidden="1" x14ac:dyDescent="0.25">
      <c r="A177" s="129"/>
      <c r="B177" s="127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32" t="s">
        <v>130</v>
      </c>
      <c r="B178" s="127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8" t="s">
        <v>248</v>
      </c>
      <c r="B179" s="122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7">
        <f t="shared" si="27"/>
        <v>374</v>
      </c>
      <c r="R179" s="18">
        <f t="shared" si="30"/>
        <v>561</v>
      </c>
      <c r="S179" s="18">
        <f t="shared" si="31"/>
        <v>654.50000000000011</v>
      </c>
      <c r="T179" s="168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9"/>
      <c r="B180" s="127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32"/>
      <c r="B181" s="127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86" t="s">
        <v>132</v>
      </c>
      <c r="B182" s="127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32"/>
      <c r="B183" s="127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8" t="s">
        <v>133</v>
      </c>
      <c r="B184" s="122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7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8">
        <v>172</v>
      </c>
      <c r="V184" s="47">
        <f>N184</f>
        <v>2384.5</v>
      </c>
      <c r="W184" s="47"/>
    </row>
    <row r="185" spans="1:23" x14ac:dyDescent="0.25">
      <c r="A185" s="129"/>
      <c r="B185" s="127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55" t="s">
        <v>135</v>
      </c>
      <c r="B186" s="127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70"/>
    </row>
    <row r="187" spans="1:23" ht="9" customHeight="1" x14ac:dyDescent="0.25">
      <c r="A187" s="129" t="s">
        <v>207</v>
      </c>
      <c r="B187" s="12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9"/>
      <c r="B188" s="127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56" t="s">
        <v>391</v>
      </c>
      <c r="B189" s="156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61"/>
      <c r="B190" s="162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1"/>
      <c r="Q190" s="18"/>
      <c r="T190" s="170">
        <f>SUM(T10:T189)</f>
        <v>24941</v>
      </c>
      <c r="V190" s="47"/>
    </row>
    <row r="191" spans="1:23" ht="12.75" customHeight="1" x14ac:dyDescent="0.25">
      <c r="A191" s="217" t="s">
        <v>392</v>
      </c>
      <c r="B191" s="218"/>
      <c r="C191" s="513" t="s">
        <v>137</v>
      </c>
      <c r="D191" s="513"/>
      <c r="E191" s="513"/>
      <c r="F191" s="513"/>
      <c r="G191" s="513"/>
      <c r="H191" s="513"/>
      <c r="I191" s="219"/>
      <c r="J191" s="219"/>
      <c r="K191" s="219"/>
      <c r="L191" s="220" t="s">
        <v>138</v>
      </c>
      <c r="M191" s="221"/>
      <c r="N191" s="158"/>
      <c r="O191" s="192"/>
      <c r="Q191" s="18"/>
    </row>
    <row r="192" spans="1:23" x14ac:dyDescent="0.25">
      <c r="A192" s="222" t="s">
        <v>390</v>
      </c>
      <c r="B192" s="222"/>
      <c r="C192" s="514" t="s">
        <v>250</v>
      </c>
      <c r="D192" s="514"/>
      <c r="E192" s="514"/>
      <c r="F192" s="514"/>
      <c r="G192" s="514"/>
      <c r="H192" s="514"/>
      <c r="I192" s="223"/>
      <c r="J192" s="223"/>
      <c r="K192" s="223"/>
      <c r="L192" s="515" t="s">
        <v>251</v>
      </c>
      <c r="M192" s="515"/>
      <c r="N192" s="515"/>
      <c r="O192" s="192"/>
      <c r="Q192" s="18"/>
      <c r="T192" s="170">
        <f>100/N188*24897</f>
        <v>7.3588243378846299</v>
      </c>
    </row>
    <row r="193" spans="1:15" ht="24" customHeight="1" x14ac:dyDescent="0.25"/>
    <row r="194" spans="1:15" x14ac:dyDescent="0.25">
      <c r="B194" s="159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8"/>
      <c r="O194" s="48"/>
    </row>
    <row r="195" spans="1:15" x14ac:dyDescent="0.25">
      <c r="B195" s="159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375</v>
      </c>
      <c r="B196" s="159"/>
      <c r="C196" s="47" t="s">
        <v>376</v>
      </c>
      <c r="D196" s="47" t="s">
        <v>306</v>
      </c>
      <c r="E196" s="47" t="s">
        <v>377</v>
      </c>
      <c r="F196" s="47"/>
      <c r="G196" s="47"/>
      <c r="H196" s="47" t="s">
        <v>315</v>
      </c>
      <c r="I196" s="47" t="s">
        <v>378</v>
      </c>
      <c r="J196" s="47"/>
      <c r="K196" s="47"/>
      <c r="L196" s="47"/>
      <c r="M196" s="47"/>
      <c r="N196" s="47"/>
      <c r="O196" s="48"/>
    </row>
    <row r="197" spans="1:15" x14ac:dyDescent="0.25">
      <c r="A197" s="129" t="s">
        <v>371</v>
      </c>
      <c r="B197" s="127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9" t="s">
        <v>372</v>
      </c>
      <c r="B198" s="127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9" t="s">
        <v>373</v>
      </c>
      <c r="B199" s="127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9" t="s">
        <v>374</v>
      </c>
      <c r="B200" s="127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9"/>
      <c r="B201" s="127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9"/>
      <c r="B202" s="127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9" t="s">
        <v>172</v>
      </c>
      <c r="B203" s="127"/>
      <c r="C203" s="47">
        <v>3920</v>
      </c>
      <c r="D203" s="47"/>
      <c r="E203" s="216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44"/>
      <c r="B204" s="15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44"/>
      <c r="B205" s="15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44"/>
      <c r="B206" s="15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44"/>
      <c r="B207" s="157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24" t="s">
        <v>380</v>
      </c>
      <c r="B208" s="225">
        <v>16471</v>
      </c>
      <c r="C208" s="47"/>
      <c r="H208" s="2">
        <v>305</v>
      </c>
      <c r="J208" s="2" t="s">
        <v>385</v>
      </c>
      <c r="M208" s="47">
        <f>B209+B211+B213</f>
        <v>30230</v>
      </c>
    </row>
    <row r="209" spans="1:13" ht="23.25" x14ac:dyDescent="0.35">
      <c r="A209" s="224" t="s">
        <v>379</v>
      </c>
      <c r="B209" s="225">
        <v>3920</v>
      </c>
      <c r="H209" s="2">
        <v>305</v>
      </c>
      <c r="J209" s="2" t="s">
        <v>386</v>
      </c>
      <c r="M209" s="2">
        <v>16911</v>
      </c>
    </row>
    <row r="210" spans="1:13" ht="23.25" x14ac:dyDescent="0.35">
      <c r="A210" s="224" t="s">
        <v>381</v>
      </c>
      <c r="B210" s="225">
        <v>53889</v>
      </c>
      <c r="H210" s="47">
        <v>200</v>
      </c>
      <c r="J210" s="2" t="s">
        <v>387</v>
      </c>
      <c r="M210" s="2">
        <v>4227</v>
      </c>
    </row>
    <row r="211" spans="1:13" ht="23.25" x14ac:dyDescent="0.35">
      <c r="A211" s="224" t="s">
        <v>382</v>
      </c>
      <c r="B211" s="225">
        <v>20050</v>
      </c>
      <c r="H211" s="47">
        <v>680</v>
      </c>
      <c r="J211" s="2" t="s">
        <v>315</v>
      </c>
      <c r="M211" s="2">
        <v>6327.55</v>
      </c>
    </row>
    <row r="212" spans="1:13" ht="23.25" x14ac:dyDescent="0.35">
      <c r="A212" s="224" t="s">
        <v>383</v>
      </c>
      <c r="B212" s="225">
        <v>6327.55</v>
      </c>
      <c r="H212" s="47">
        <v>305</v>
      </c>
      <c r="J212" s="2" t="s">
        <v>388</v>
      </c>
      <c r="M212" s="2">
        <v>21150</v>
      </c>
    </row>
    <row r="213" spans="1:13" ht="23.25" x14ac:dyDescent="0.35">
      <c r="A213" s="224" t="s">
        <v>384</v>
      </c>
      <c r="B213" s="225">
        <v>6260</v>
      </c>
      <c r="H213" s="47">
        <v>1440</v>
      </c>
      <c r="J213" s="2" t="s">
        <v>306</v>
      </c>
      <c r="M213" s="2">
        <v>49978</v>
      </c>
    </row>
    <row r="214" spans="1:13" ht="23.25" x14ac:dyDescent="0.35">
      <c r="A214" s="224" t="s">
        <v>76</v>
      </c>
      <c r="B214" s="226">
        <v>2954</v>
      </c>
      <c r="H214" s="47">
        <f>SUM(H207:H213)</f>
        <v>3915</v>
      </c>
    </row>
    <row r="215" spans="1:13" ht="23.25" x14ac:dyDescent="0.35">
      <c r="A215" s="224"/>
      <c r="B215" s="226"/>
      <c r="C215" s="2">
        <f>21150+3900+5476+8000</f>
        <v>38526</v>
      </c>
    </row>
    <row r="216" spans="1:13" ht="23.25" x14ac:dyDescent="0.35">
      <c r="A216" s="224"/>
      <c r="B216" s="226">
        <f>SUM(B208:B215)</f>
        <v>109871.55</v>
      </c>
    </row>
    <row r="217" spans="1:13" x14ac:dyDescent="0.25">
      <c r="A217" s="144"/>
      <c r="B217" s="144"/>
    </row>
    <row r="218" spans="1:13" x14ac:dyDescent="0.25">
      <c r="A218" s="144"/>
      <c r="B218" s="144"/>
    </row>
    <row r="219" spans="1:13" ht="27" customHeight="1" x14ac:dyDescent="0.25">
      <c r="A219" s="144"/>
      <c r="B219" s="144"/>
    </row>
    <row r="220" spans="1:13" ht="24.75" customHeight="1" x14ac:dyDescent="0.25">
      <c r="A220" s="144"/>
      <c r="B220" s="144"/>
    </row>
    <row r="221" spans="1:13" ht="24.75" customHeight="1" x14ac:dyDescent="0.25">
      <c r="A221" s="144"/>
      <c r="B221" s="144"/>
    </row>
    <row r="222" spans="1:13" ht="24.75" customHeight="1" x14ac:dyDescent="0.25">
      <c r="A222" s="144"/>
      <c r="B222" s="144"/>
    </row>
    <row r="223" spans="1:13" ht="24.75" customHeight="1" x14ac:dyDescent="0.25">
      <c r="A223" s="144"/>
      <c r="B223" s="144"/>
    </row>
    <row r="224" spans="1:13" ht="24.75" customHeight="1" x14ac:dyDescent="0.25">
      <c r="A224" s="144"/>
      <c r="B224" s="144"/>
    </row>
    <row r="225" spans="1:2" ht="24.75" hidden="1" customHeight="1" x14ac:dyDescent="0.25">
      <c r="A225" s="144"/>
      <c r="B225" s="144"/>
    </row>
    <row r="226" spans="1:2" ht="24.75" customHeight="1" x14ac:dyDescent="0.25">
      <c r="A226" s="144"/>
      <c r="B226" s="144"/>
    </row>
    <row r="227" spans="1:2" ht="24.75" customHeight="1" x14ac:dyDescent="0.25">
      <c r="A227" s="144"/>
      <c r="B227" s="144"/>
    </row>
    <row r="228" spans="1:2" ht="24.75" customHeight="1" x14ac:dyDescent="0.25">
      <c r="A228" s="144"/>
      <c r="B228" s="144"/>
    </row>
    <row r="229" spans="1:2" ht="24.75" customHeight="1" x14ac:dyDescent="0.25">
      <c r="A229" s="144"/>
      <c r="B229" s="144"/>
    </row>
    <row r="230" spans="1:2" ht="24.75" customHeight="1" x14ac:dyDescent="0.25">
      <c r="A230" s="144"/>
      <c r="B230" s="144"/>
    </row>
    <row r="231" spans="1:2" ht="24.75" customHeight="1" x14ac:dyDescent="0.25">
      <c r="A231" s="144"/>
      <c r="B231" s="144"/>
    </row>
    <row r="232" spans="1:2" ht="24.75" customHeight="1" x14ac:dyDescent="0.25">
      <c r="A232" s="144"/>
      <c r="B232" s="144"/>
    </row>
    <row r="233" spans="1:2" ht="24.75" customHeight="1" x14ac:dyDescent="0.25">
      <c r="A233" s="144"/>
      <c r="B233" s="144"/>
    </row>
    <row r="234" spans="1:2" ht="24.75" customHeight="1" x14ac:dyDescent="0.25">
      <c r="A234" s="144"/>
      <c r="B234" s="144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  <mergeCell ref="D5:H5"/>
    <mergeCell ref="I5:N5"/>
    <mergeCell ref="D30:H30"/>
    <mergeCell ref="L30:N30"/>
    <mergeCell ref="D69:H69"/>
    <mergeCell ref="L69:N69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21" t="s">
        <v>277</v>
      </c>
    </row>
    <row r="3" spans="1:15" x14ac:dyDescent="0.25">
      <c r="A3" s="121" t="s">
        <v>290</v>
      </c>
    </row>
    <row r="5" spans="1:15" ht="21.75" customHeight="1" x14ac:dyDescent="0.25">
      <c r="A5" s="175" t="s">
        <v>3</v>
      </c>
      <c r="B5" s="176" t="s">
        <v>4</v>
      </c>
      <c r="C5" s="176" t="s">
        <v>278</v>
      </c>
      <c r="D5" s="176" t="s">
        <v>282</v>
      </c>
      <c r="E5" s="176" t="s">
        <v>279</v>
      </c>
      <c r="F5" s="7" t="s">
        <v>14</v>
      </c>
    </row>
    <row r="6" spans="1:15" ht="23.25" customHeight="1" x14ac:dyDescent="0.25">
      <c r="A6" s="66" t="s">
        <v>153</v>
      </c>
      <c r="B6" s="178" t="s">
        <v>281</v>
      </c>
      <c r="C6" s="178" t="s">
        <v>291</v>
      </c>
      <c r="D6" s="66" t="s">
        <v>292</v>
      </c>
      <c r="E6" s="177">
        <v>300</v>
      </c>
      <c r="F6" s="66"/>
    </row>
    <row r="7" spans="1:15" ht="23.25" customHeight="1" x14ac:dyDescent="0.25">
      <c r="A7" s="66" t="s">
        <v>161</v>
      </c>
      <c r="B7" s="178" t="s">
        <v>281</v>
      </c>
      <c r="C7" s="178" t="s">
        <v>291</v>
      </c>
      <c r="D7" s="66" t="s">
        <v>292</v>
      </c>
      <c r="E7" s="177">
        <v>300</v>
      </c>
      <c r="F7" s="66"/>
      <c r="O7">
        <v>700</v>
      </c>
    </row>
    <row r="8" spans="1:15" ht="21" customHeight="1" x14ac:dyDescent="0.25">
      <c r="A8" s="66" t="s">
        <v>162</v>
      </c>
      <c r="B8" s="178" t="s">
        <v>281</v>
      </c>
      <c r="C8" s="178" t="s">
        <v>291</v>
      </c>
      <c r="D8" s="66" t="s">
        <v>292</v>
      </c>
      <c r="E8" s="177">
        <v>300</v>
      </c>
      <c r="F8" s="66"/>
      <c r="O8">
        <v>230</v>
      </c>
    </row>
    <row r="9" spans="1:15" ht="19.5" customHeight="1" x14ac:dyDescent="0.25">
      <c r="A9" s="66" t="s">
        <v>289</v>
      </c>
      <c r="B9" s="178" t="s">
        <v>281</v>
      </c>
      <c r="C9" s="178" t="s">
        <v>291</v>
      </c>
      <c r="D9" s="66" t="s">
        <v>292</v>
      </c>
      <c r="E9" s="177">
        <v>300</v>
      </c>
      <c r="F9" s="66"/>
      <c r="O9">
        <v>167</v>
      </c>
    </row>
    <row r="10" spans="1:15" ht="21" customHeight="1" x14ac:dyDescent="0.25">
      <c r="A10" s="66" t="s">
        <v>275</v>
      </c>
      <c r="B10" s="178" t="s">
        <v>281</v>
      </c>
      <c r="C10" s="178" t="s">
        <v>291</v>
      </c>
      <c r="D10" s="66" t="s">
        <v>292</v>
      </c>
      <c r="E10" s="177">
        <v>300</v>
      </c>
      <c r="F10" s="66"/>
      <c r="O10">
        <v>40</v>
      </c>
    </row>
    <row r="11" spans="1:15" ht="21.75" customHeight="1" x14ac:dyDescent="0.25">
      <c r="A11" s="66"/>
      <c r="B11" s="178"/>
      <c r="C11" s="178"/>
      <c r="D11" s="66"/>
      <c r="E11" s="177"/>
      <c r="F11" s="66"/>
      <c r="O11">
        <v>242</v>
      </c>
    </row>
    <row r="12" spans="1:15" ht="21.75" customHeight="1" x14ac:dyDescent="0.25">
      <c r="A12" s="66"/>
      <c r="B12" s="178"/>
      <c r="C12" s="178"/>
      <c r="D12" s="66"/>
      <c r="E12" s="177"/>
      <c r="F12" s="66"/>
      <c r="O12">
        <v>58</v>
      </c>
    </row>
    <row r="13" spans="1:15" ht="21.75" customHeight="1" x14ac:dyDescent="0.25">
      <c r="A13" s="66"/>
      <c r="B13" s="178"/>
      <c r="C13" s="178"/>
      <c r="D13" s="66"/>
      <c r="E13" s="177"/>
      <c r="F13" s="66"/>
      <c r="O13">
        <v>15</v>
      </c>
    </row>
    <row r="14" spans="1:15" x14ac:dyDescent="0.25">
      <c r="D14" s="179" t="s">
        <v>172</v>
      </c>
      <c r="E14" s="180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3"/>
      <c r="B16" s="103"/>
      <c r="D16" s="103"/>
      <c r="E16" s="103"/>
      <c r="O16">
        <v>180</v>
      </c>
    </row>
    <row r="17" spans="1:15" x14ac:dyDescent="0.25">
      <c r="A17" s="516" t="s">
        <v>283</v>
      </c>
      <c r="B17" s="516"/>
      <c r="C17" s="121"/>
      <c r="D17" s="516" t="s">
        <v>251</v>
      </c>
      <c r="E17" s="516"/>
      <c r="F17" s="121"/>
      <c r="O17">
        <v>364</v>
      </c>
    </row>
    <row r="18" spans="1:15" x14ac:dyDescent="0.25">
      <c r="A18" s="516"/>
      <c r="B18" s="516"/>
      <c r="C18" s="121"/>
      <c r="D18" s="516"/>
      <c r="E18" s="516"/>
      <c r="F18" s="121"/>
      <c r="O18">
        <v>260</v>
      </c>
    </row>
    <row r="19" spans="1:15" x14ac:dyDescent="0.25">
      <c r="A19" s="516" t="s">
        <v>284</v>
      </c>
      <c r="B19" s="516"/>
      <c r="C19" s="121"/>
      <c r="D19" s="121" t="s">
        <v>285</v>
      </c>
      <c r="E19" s="121"/>
      <c r="F19" s="121"/>
      <c r="O19">
        <v>200</v>
      </c>
    </row>
    <row r="20" spans="1:15" x14ac:dyDescent="0.25">
      <c r="A20" s="171"/>
      <c r="B20" s="171"/>
      <c r="C20" s="121"/>
      <c r="D20" s="121"/>
      <c r="E20" s="121"/>
      <c r="F20" s="121"/>
      <c r="O20">
        <v>620</v>
      </c>
    </row>
    <row r="21" spans="1:15" x14ac:dyDescent="0.25">
      <c r="A21" s="171"/>
      <c r="B21" s="171"/>
      <c r="C21" s="121"/>
      <c r="D21" s="121"/>
      <c r="E21" s="121"/>
      <c r="F21" s="121"/>
      <c r="O21">
        <v>736</v>
      </c>
    </row>
    <row r="22" spans="1:15" x14ac:dyDescent="0.25">
      <c r="A22" s="171"/>
      <c r="B22" s="171"/>
      <c r="C22" s="121"/>
      <c r="D22" s="121"/>
      <c r="E22" s="121"/>
      <c r="F22" s="121"/>
      <c r="O22">
        <v>830</v>
      </c>
    </row>
    <row r="23" spans="1:15" x14ac:dyDescent="0.25">
      <c r="A23" s="171"/>
      <c r="B23" s="171"/>
      <c r="C23" s="121"/>
      <c r="D23" s="121"/>
      <c r="E23" s="121"/>
      <c r="F23" s="121"/>
      <c r="O23">
        <v>150</v>
      </c>
    </row>
    <row r="24" spans="1:15" x14ac:dyDescent="0.25">
      <c r="A24" s="171"/>
      <c r="B24" s="171"/>
      <c r="C24" s="121"/>
      <c r="D24" s="121"/>
      <c r="E24" s="121"/>
      <c r="F24" s="121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21" t="s">
        <v>277</v>
      </c>
      <c r="O33">
        <v>242</v>
      </c>
    </row>
    <row r="34" spans="1:15" ht="15.75" thickBot="1" x14ac:dyDescent="0.3">
      <c r="A34" s="121" t="s">
        <v>290</v>
      </c>
      <c r="O34">
        <v>1540</v>
      </c>
    </row>
    <row r="35" spans="1:15" ht="24" thickBot="1" x14ac:dyDescent="0.4">
      <c r="I35" s="517" t="s">
        <v>359</v>
      </c>
      <c r="J35" s="518"/>
      <c r="K35" s="519"/>
      <c r="O35">
        <v>980</v>
      </c>
    </row>
    <row r="36" spans="1:15" x14ac:dyDescent="0.25">
      <c r="A36" s="175" t="s">
        <v>3</v>
      </c>
      <c r="B36" s="176" t="s">
        <v>4</v>
      </c>
      <c r="C36" s="176" t="s">
        <v>278</v>
      </c>
      <c r="D36" s="176" t="s">
        <v>282</v>
      </c>
      <c r="E36" s="176" t="s">
        <v>279</v>
      </c>
      <c r="F36" s="7" t="s">
        <v>14</v>
      </c>
      <c r="I36" s="12" t="s">
        <v>329</v>
      </c>
      <c r="J36" s="12" t="s">
        <v>360</v>
      </c>
      <c r="K36" s="12" t="s">
        <v>361</v>
      </c>
      <c r="O36">
        <v>35</v>
      </c>
    </row>
    <row r="37" spans="1:15" ht="18" customHeight="1" x14ac:dyDescent="0.25">
      <c r="A37" s="66" t="s">
        <v>162</v>
      </c>
      <c r="B37" s="178" t="s">
        <v>281</v>
      </c>
      <c r="C37" s="178" t="s">
        <v>293</v>
      </c>
      <c r="D37" s="66" t="s">
        <v>294</v>
      </c>
      <c r="E37" s="177">
        <v>300</v>
      </c>
      <c r="F37" s="66"/>
      <c r="I37" s="66" t="s">
        <v>362</v>
      </c>
      <c r="J37" s="177">
        <v>13445960</v>
      </c>
      <c r="K37" s="177">
        <v>7113879</v>
      </c>
      <c r="O37">
        <v>176</v>
      </c>
    </row>
    <row r="38" spans="1:15" ht="18.75" customHeight="1" x14ac:dyDescent="0.25">
      <c r="A38" s="66" t="s">
        <v>276</v>
      </c>
      <c r="B38" s="178" t="s">
        <v>281</v>
      </c>
      <c r="C38" s="178" t="s">
        <v>293</v>
      </c>
      <c r="D38" s="66" t="s">
        <v>294</v>
      </c>
      <c r="E38" s="177">
        <v>300</v>
      </c>
      <c r="F38" s="66"/>
      <c r="I38" s="66" t="s">
        <v>363</v>
      </c>
      <c r="J38" s="177">
        <v>2884000</v>
      </c>
      <c r="K38" s="177">
        <v>1783934</v>
      </c>
      <c r="O38">
        <v>290.23</v>
      </c>
    </row>
    <row r="39" spans="1:15" ht="16.5" customHeight="1" x14ac:dyDescent="0.25">
      <c r="A39" s="66"/>
      <c r="B39" s="178"/>
      <c r="C39" s="178"/>
      <c r="D39" s="66"/>
      <c r="E39" s="177"/>
      <c r="F39" s="66"/>
      <c r="I39" s="66" t="s">
        <v>94</v>
      </c>
      <c r="J39" s="177">
        <v>4363000</v>
      </c>
      <c r="K39" s="177">
        <v>2355670</v>
      </c>
      <c r="O39">
        <v>109.5</v>
      </c>
    </row>
    <row r="40" spans="1:15" ht="18.75" customHeight="1" x14ac:dyDescent="0.25">
      <c r="A40" s="66"/>
      <c r="B40" s="178"/>
      <c r="C40" s="178"/>
      <c r="D40" s="66"/>
      <c r="E40" s="177"/>
      <c r="F40" s="66"/>
      <c r="I40" s="66" t="s">
        <v>364</v>
      </c>
      <c r="J40" s="177">
        <v>2060000</v>
      </c>
      <c r="K40" s="177">
        <v>1390122</v>
      </c>
      <c r="O40">
        <v>700</v>
      </c>
    </row>
    <row r="41" spans="1:15" x14ac:dyDescent="0.25">
      <c r="A41" s="66"/>
      <c r="B41" s="178"/>
      <c r="C41" s="178"/>
      <c r="D41" s="66"/>
      <c r="E41" s="177"/>
      <c r="F41" s="66"/>
      <c r="I41" s="66" t="s">
        <v>365</v>
      </c>
      <c r="J41" s="177">
        <v>533000</v>
      </c>
      <c r="K41" s="177">
        <v>30000</v>
      </c>
      <c r="O41">
        <v>250</v>
      </c>
    </row>
    <row r="42" spans="1:15" x14ac:dyDescent="0.25">
      <c r="A42" s="66"/>
      <c r="B42" s="178"/>
      <c r="C42" s="178"/>
      <c r="D42" s="66"/>
      <c r="E42" s="177"/>
      <c r="F42" s="66"/>
      <c r="I42" s="66" t="s">
        <v>366</v>
      </c>
      <c r="J42" s="177">
        <v>10690000</v>
      </c>
      <c r="K42" s="177">
        <v>3002892</v>
      </c>
      <c r="O42">
        <v>118</v>
      </c>
    </row>
    <row r="43" spans="1:15" x14ac:dyDescent="0.25">
      <c r="A43" s="66"/>
      <c r="B43" s="178"/>
      <c r="C43" s="178"/>
      <c r="D43" s="66"/>
      <c r="E43" s="177"/>
      <c r="F43" s="66"/>
      <c r="I43" s="66" t="s">
        <v>367</v>
      </c>
      <c r="J43" s="177">
        <v>0</v>
      </c>
      <c r="K43" s="177">
        <f>SUM(J43)</f>
        <v>0</v>
      </c>
      <c r="O43">
        <v>1499.88</v>
      </c>
    </row>
    <row r="44" spans="1:15" x14ac:dyDescent="0.25">
      <c r="A44" s="66"/>
      <c r="B44" s="178"/>
      <c r="C44" s="178"/>
      <c r="D44" s="66"/>
      <c r="E44" s="177"/>
      <c r="F44" s="66"/>
      <c r="I44" s="66" t="s">
        <v>368</v>
      </c>
      <c r="J44" s="177">
        <v>0</v>
      </c>
      <c r="K44" s="177">
        <f>SUM(J44)</f>
        <v>0</v>
      </c>
      <c r="O44">
        <v>1751</v>
      </c>
    </row>
    <row r="45" spans="1:15" x14ac:dyDescent="0.25">
      <c r="D45" s="181" t="s">
        <v>172</v>
      </c>
      <c r="E45" s="180">
        <f>SUM(E37:E44)</f>
        <v>600</v>
      </c>
      <c r="I45" s="66" t="s">
        <v>369</v>
      </c>
      <c r="J45" s="177">
        <v>2130000</v>
      </c>
      <c r="K45" s="177">
        <v>78285</v>
      </c>
      <c r="O45">
        <v>1751</v>
      </c>
    </row>
    <row r="46" spans="1:15" x14ac:dyDescent="0.25">
      <c r="I46" s="66"/>
      <c r="J46" s="177"/>
      <c r="K46" s="177"/>
      <c r="O46">
        <v>1751</v>
      </c>
    </row>
    <row r="47" spans="1:15" x14ac:dyDescent="0.25">
      <c r="A47" s="103"/>
      <c r="B47" s="103"/>
      <c r="D47" s="103"/>
      <c r="E47" s="103"/>
      <c r="I47" s="66" t="s">
        <v>172</v>
      </c>
      <c r="J47" s="177">
        <f>SUM(J37:J46)</f>
        <v>36105960</v>
      </c>
      <c r="K47" s="177">
        <v>15754782</v>
      </c>
      <c r="O47">
        <v>1751</v>
      </c>
    </row>
    <row r="48" spans="1:15" x14ac:dyDescent="0.25">
      <c r="A48" s="516" t="s">
        <v>283</v>
      </c>
      <c r="B48" s="516"/>
      <c r="C48" s="121"/>
      <c r="D48" s="516" t="s">
        <v>251</v>
      </c>
      <c r="E48" s="516"/>
      <c r="F48" s="121"/>
      <c r="O48">
        <v>1513.8</v>
      </c>
    </row>
    <row r="49" spans="1:15" x14ac:dyDescent="0.25">
      <c r="A49" s="516"/>
      <c r="B49" s="516"/>
      <c r="C49" s="121"/>
      <c r="D49" s="516"/>
      <c r="E49" s="516"/>
      <c r="F49" s="121"/>
    </row>
    <row r="50" spans="1:15" x14ac:dyDescent="0.25">
      <c r="A50" s="516" t="s">
        <v>284</v>
      </c>
      <c r="B50" s="516"/>
      <c r="C50" s="121"/>
      <c r="D50" s="121" t="s">
        <v>285</v>
      </c>
      <c r="E50" s="121"/>
      <c r="F50" s="121"/>
      <c r="O50">
        <f>SUM(O7:O49)</f>
        <v>23213.41</v>
      </c>
    </row>
    <row r="51" spans="1:15" x14ac:dyDescent="0.25">
      <c r="A51" s="171"/>
      <c r="B51" s="171"/>
      <c r="C51" s="121"/>
      <c r="D51" s="121"/>
      <c r="E51" s="121"/>
      <c r="F51" s="121"/>
      <c r="O51">
        <v>16400</v>
      </c>
    </row>
    <row r="52" spans="1:15" x14ac:dyDescent="0.25">
      <c r="A52" s="171"/>
      <c r="B52" s="171"/>
      <c r="C52" s="121"/>
      <c r="D52" s="121"/>
      <c r="E52" s="121"/>
      <c r="F52" s="121"/>
    </row>
    <row r="53" spans="1:15" x14ac:dyDescent="0.25">
      <c r="A53" s="171"/>
      <c r="B53" s="171"/>
      <c r="C53" s="121"/>
      <c r="D53" s="121"/>
      <c r="E53" s="121"/>
      <c r="F53" s="121"/>
    </row>
    <row r="54" spans="1:15" x14ac:dyDescent="0.25">
      <c r="A54" s="171"/>
      <c r="B54" s="171"/>
      <c r="C54" s="121"/>
      <c r="D54" s="121"/>
      <c r="E54" s="121"/>
      <c r="F54" s="121"/>
    </row>
    <row r="55" spans="1:15" x14ac:dyDescent="0.25">
      <c r="A55" s="171"/>
      <c r="B55" s="171"/>
      <c r="C55" s="121"/>
      <c r="D55" s="121"/>
      <c r="E55" s="121"/>
      <c r="F55" s="121"/>
    </row>
    <row r="56" spans="1:15" x14ac:dyDescent="0.25">
      <c r="A56" s="171"/>
      <c r="B56" s="171"/>
      <c r="C56" s="121"/>
      <c r="D56" s="121"/>
      <c r="E56" s="121"/>
      <c r="F56" s="121"/>
    </row>
    <row r="57" spans="1:15" x14ac:dyDescent="0.25">
      <c r="A57" s="171"/>
      <c r="B57" s="171"/>
      <c r="C57" s="121"/>
      <c r="D57" s="121"/>
      <c r="E57" s="121"/>
      <c r="F57" s="121"/>
    </row>
    <row r="58" spans="1:15" x14ac:dyDescent="0.25">
      <c r="A58" s="171"/>
      <c r="B58" s="171"/>
      <c r="C58" s="121"/>
      <c r="D58" s="121"/>
      <c r="E58" s="121"/>
      <c r="F58" s="121"/>
    </row>
    <row r="59" spans="1:15" x14ac:dyDescent="0.25">
      <c r="A59" s="171"/>
      <c r="B59" s="171"/>
      <c r="C59" s="121"/>
      <c r="D59" s="121"/>
      <c r="E59" s="121"/>
      <c r="F59" s="121"/>
    </row>
    <row r="60" spans="1:15" x14ac:dyDescent="0.25">
      <c r="A60" s="171"/>
      <c r="B60" s="171"/>
      <c r="C60" s="121"/>
      <c r="D60" s="121"/>
      <c r="E60" s="121"/>
      <c r="F60" s="121"/>
    </row>
    <row r="61" spans="1:15" x14ac:dyDescent="0.25">
      <c r="A61" s="171"/>
      <c r="B61" s="171"/>
      <c r="C61" s="121"/>
      <c r="D61" s="121"/>
      <c r="E61" s="121"/>
      <c r="F61" s="121"/>
    </row>
    <row r="67" spans="1:6" x14ac:dyDescent="0.25">
      <c r="A67" s="121" t="s">
        <v>277</v>
      </c>
    </row>
    <row r="68" spans="1:6" x14ac:dyDescent="0.25">
      <c r="A68" s="121" t="s">
        <v>290</v>
      </c>
    </row>
    <row r="70" spans="1:6" x14ac:dyDescent="0.25">
      <c r="A70" s="175" t="s">
        <v>3</v>
      </c>
      <c r="B70" s="176" t="s">
        <v>4</v>
      </c>
      <c r="C70" s="176" t="s">
        <v>278</v>
      </c>
      <c r="D70" s="176" t="s">
        <v>282</v>
      </c>
      <c r="E70" s="176" t="s">
        <v>279</v>
      </c>
      <c r="F70" s="7" t="s">
        <v>14</v>
      </c>
    </row>
    <row r="71" spans="1:6" ht="18.75" customHeight="1" x14ac:dyDescent="0.25">
      <c r="A71" s="66" t="s">
        <v>151</v>
      </c>
      <c r="B71" s="178" t="s">
        <v>281</v>
      </c>
      <c r="C71" s="178" t="s">
        <v>295</v>
      </c>
      <c r="D71" s="66" t="s">
        <v>296</v>
      </c>
      <c r="E71" s="177">
        <v>300</v>
      </c>
      <c r="F71" s="66"/>
    </row>
    <row r="72" spans="1:6" ht="18" customHeight="1" x14ac:dyDescent="0.25">
      <c r="A72" s="66" t="s">
        <v>297</v>
      </c>
      <c r="B72" s="178" t="s">
        <v>281</v>
      </c>
      <c r="C72" s="178" t="s">
        <v>295</v>
      </c>
      <c r="D72" s="66" t="s">
        <v>296</v>
      </c>
      <c r="E72" s="177">
        <v>300</v>
      </c>
      <c r="F72" s="66"/>
    </row>
    <row r="73" spans="1:6" ht="18" customHeight="1" x14ac:dyDescent="0.25">
      <c r="A73" s="66" t="s">
        <v>298</v>
      </c>
      <c r="B73" s="178" t="s">
        <v>281</v>
      </c>
      <c r="C73" s="178" t="s">
        <v>295</v>
      </c>
      <c r="D73" s="66" t="s">
        <v>296</v>
      </c>
      <c r="E73" s="177">
        <v>300</v>
      </c>
      <c r="F73" s="66"/>
    </row>
    <row r="74" spans="1:6" ht="18" customHeight="1" x14ac:dyDescent="0.25">
      <c r="A74" s="66" t="s">
        <v>299</v>
      </c>
      <c r="B74" s="178" t="s">
        <v>281</v>
      </c>
      <c r="C74" s="178" t="s">
        <v>295</v>
      </c>
      <c r="D74" s="66" t="s">
        <v>296</v>
      </c>
      <c r="E74" s="177">
        <v>300</v>
      </c>
      <c r="F74" s="66"/>
    </row>
    <row r="75" spans="1:6" x14ac:dyDescent="0.25">
      <c r="A75" s="66" t="s">
        <v>280</v>
      </c>
      <c r="B75" s="178" t="s">
        <v>281</v>
      </c>
      <c r="C75" s="178" t="s">
        <v>295</v>
      </c>
      <c r="D75" s="66" t="s">
        <v>296</v>
      </c>
      <c r="E75" s="177">
        <v>300</v>
      </c>
      <c r="F75" s="66"/>
    </row>
    <row r="76" spans="1:6" x14ac:dyDescent="0.25">
      <c r="A76" s="66"/>
      <c r="B76" s="178"/>
      <c r="C76" s="178"/>
      <c r="D76" s="66"/>
      <c r="E76" s="177"/>
      <c r="F76" s="66"/>
    </row>
    <row r="77" spans="1:6" x14ac:dyDescent="0.25">
      <c r="A77" s="66"/>
      <c r="B77" s="178"/>
      <c r="C77" s="178"/>
      <c r="D77" s="66"/>
      <c r="E77" s="177"/>
      <c r="F77" s="66"/>
    </row>
    <row r="78" spans="1:6" x14ac:dyDescent="0.25">
      <c r="A78" s="66"/>
      <c r="B78" s="178"/>
      <c r="C78" s="178"/>
      <c r="D78" s="66"/>
      <c r="E78" s="177"/>
      <c r="F78" s="66"/>
    </row>
    <row r="79" spans="1:6" x14ac:dyDescent="0.25">
      <c r="D79" s="181" t="s">
        <v>172</v>
      </c>
      <c r="E79" s="180">
        <f>SUM(E71:E78)</f>
        <v>1500</v>
      </c>
    </row>
    <row r="81" spans="1:6" x14ac:dyDescent="0.25">
      <c r="A81" s="103"/>
      <c r="B81" s="103"/>
      <c r="D81" s="103"/>
      <c r="E81" s="103"/>
    </row>
    <row r="82" spans="1:6" x14ac:dyDescent="0.25">
      <c r="A82" s="516" t="s">
        <v>283</v>
      </c>
      <c r="B82" s="516"/>
      <c r="C82" s="121"/>
      <c r="D82" s="516" t="s">
        <v>251</v>
      </c>
      <c r="E82" s="516"/>
      <c r="F82" s="121"/>
    </row>
    <row r="83" spans="1:6" x14ac:dyDescent="0.25">
      <c r="A83" s="516"/>
      <c r="B83" s="516"/>
      <c r="C83" s="121"/>
      <c r="D83" s="516"/>
      <c r="E83" s="516"/>
      <c r="F83" s="121"/>
    </row>
    <row r="84" spans="1:6" x14ac:dyDescent="0.25">
      <c r="A84" s="516" t="s">
        <v>284</v>
      </c>
      <c r="B84" s="516"/>
      <c r="C84" s="121"/>
      <c r="D84" s="121" t="s">
        <v>285</v>
      </c>
      <c r="E84" s="121"/>
      <c r="F84" s="121"/>
    </row>
    <row r="85" spans="1:6" x14ac:dyDescent="0.25">
      <c r="A85" s="171"/>
      <c r="B85" s="171"/>
      <c r="C85" s="121"/>
      <c r="D85" s="121"/>
      <c r="E85" s="121"/>
      <c r="F85" s="121"/>
    </row>
    <row r="86" spans="1:6" x14ac:dyDescent="0.25">
      <c r="A86" s="171"/>
      <c r="B86" s="171"/>
      <c r="C86" s="121"/>
      <c r="D86" s="121"/>
      <c r="E86" s="121"/>
      <c r="F86" s="121"/>
    </row>
    <row r="87" spans="1:6" x14ac:dyDescent="0.25">
      <c r="A87" s="171"/>
      <c r="B87" s="171"/>
      <c r="C87" s="121"/>
      <c r="D87" s="121"/>
      <c r="E87" s="121"/>
      <c r="F87" s="121"/>
    </row>
    <row r="88" spans="1:6" x14ac:dyDescent="0.25">
      <c r="A88" s="171"/>
      <c r="B88" s="171"/>
      <c r="C88" s="121"/>
      <c r="D88" s="121"/>
      <c r="E88" s="121"/>
      <c r="F88" s="121"/>
    </row>
    <row r="89" spans="1:6" x14ac:dyDescent="0.25">
      <c r="A89" s="171"/>
      <c r="B89" s="171"/>
      <c r="C89" s="121"/>
      <c r="D89" s="121"/>
      <c r="E89" s="121"/>
      <c r="F89" s="121"/>
    </row>
    <row r="90" spans="1:6" x14ac:dyDescent="0.25">
      <c r="A90" s="171"/>
      <c r="B90" s="171"/>
      <c r="C90" s="121"/>
      <c r="D90" s="121"/>
      <c r="E90" s="121"/>
      <c r="F90" s="121"/>
    </row>
    <row r="91" spans="1:6" x14ac:dyDescent="0.25">
      <c r="A91" s="171"/>
      <c r="B91" s="171"/>
      <c r="C91" s="121"/>
      <c r="D91" s="121"/>
      <c r="E91" s="121"/>
      <c r="F91" s="121"/>
    </row>
    <row r="92" spans="1:6" x14ac:dyDescent="0.25">
      <c r="A92" s="171"/>
      <c r="B92" s="171"/>
      <c r="C92" s="121"/>
      <c r="D92" s="121"/>
      <c r="E92" s="121"/>
      <c r="F92" s="121"/>
    </row>
    <row r="93" spans="1:6" x14ac:dyDescent="0.25">
      <c r="A93" s="171"/>
      <c r="B93" s="171"/>
      <c r="C93" s="121"/>
      <c r="D93" s="121"/>
      <c r="E93" s="121"/>
      <c r="F93" s="121"/>
    </row>
    <row r="94" spans="1:6" x14ac:dyDescent="0.25">
      <c r="A94" s="171"/>
      <c r="B94" s="171"/>
      <c r="C94" s="121"/>
      <c r="D94" s="121"/>
      <c r="E94" s="121"/>
      <c r="F94" s="121"/>
    </row>
    <row r="95" spans="1:6" x14ac:dyDescent="0.25">
      <c r="A95" s="171"/>
      <c r="B95" s="171"/>
      <c r="C95" s="121"/>
      <c r="D95" s="121"/>
      <c r="E95" s="121"/>
      <c r="F95" s="121"/>
    </row>
    <row r="96" spans="1:6" x14ac:dyDescent="0.25">
      <c r="A96" s="171"/>
      <c r="B96" s="171"/>
      <c r="C96" s="121"/>
      <c r="D96" s="121"/>
      <c r="E96" s="121"/>
      <c r="F96" s="121"/>
    </row>
    <row r="101" spans="1:6" x14ac:dyDescent="0.25">
      <c r="A101" s="121" t="s">
        <v>277</v>
      </c>
    </row>
    <row r="102" spans="1:6" x14ac:dyDescent="0.25">
      <c r="A102" s="121" t="s">
        <v>290</v>
      </c>
    </row>
    <row r="104" spans="1:6" x14ac:dyDescent="0.25">
      <c r="A104" s="175" t="s">
        <v>3</v>
      </c>
      <c r="B104" s="176" t="s">
        <v>4</v>
      </c>
      <c r="C104" s="176" t="s">
        <v>278</v>
      </c>
      <c r="D104" s="176" t="s">
        <v>282</v>
      </c>
      <c r="E104" s="176" t="s">
        <v>279</v>
      </c>
      <c r="F104" s="7" t="s">
        <v>14</v>
      </c>
    </row>
    <row r="105" spans="1:6" ht="18" customHeight="1" x14ac:dyDescent="0.25">
      <c r="A105" s="66" t="s">
        <v>288</v>
      </c>
      <c r="B105" s="178" t="s">
        <v>281</v>
      </c>
      <c r="C105" s="178" t="s">
        <v>286</v>
      </c>
      <c r="D105" s="66" t="s">
        <v>287</v>
      </c>
      <c r="E105" s="177">
        <v>300</v>
      </c>
      <c r="F105" s="66"/>
    </row>
    <row r="106" spans="1:6" ht="18.75" customHeight="1" x14ac:dyDescent="0.25">
      <c r="A106" s="66" t="s">
        <v>275</v>
      </c>
      <c r="B106" s="178" t="s">
        <v>281</v>
      </c>
      <c r="C106" s="178" t="s">
        <v>286</v>
      </c>
      <c r="D106" s="66" t="s">
        <v>287</v>
      </c>
      <c r="E106" s="177">
        <v>300</v>
      </c>
      <c r="F106" s="66"/>
    </row>
    <row r="107" spans="1:6" ht="18.75" customHeight="1" x14ac:dyDescent="0.25">
      <c r="A107" s="66" t="s">
        <v>146</v>
      </c>
      <c r="B107" s="178" t="s">
        <v>281</v>
      </c>
      <c r="C107" s="178" t="s">
        <v>286</v>
      </c>
      <c r="D107" s="66" t="s">
        <v>287</v>
      </c>
      <c r="E107" s="177">
        <v>300</v>
      </c>
      <c r="F107" s="66"/>
    </row>
    <row r="108" spans="1:6" ht="20.25" customHeight="1" x14ac:dyDescent="0.25">
      <c r="A108" s="66" t="s">
        <v>155</v>
      </c>
      <c r="B108" s="178" t="s">
        <v>281</v>
      </c>
      <c r="C108" s="178" t="s">
        <v>286</v>
      </c>
      <c r="D108" s="66" t="s">
        <v>287</v>
      </c>
      <c r="E108" s="177">
        <v>300</v>
      </c>
      <c r="F108" s="66"/>
    </row>
    <row r="109" spans="1:6" x14ac:dyDescent="0.25">
      <c r="A109" s="66"/>
      <c r="B109" s="178"/>
      <c r="C109" s="178"/>
      <c r="D109" s="66"/>
      <c r="E109" s="177"/>
      <c r="F109" s="66"/>
    </row>
    <row r="110" spans="1:6" x14ac:dyDescent="0.25">
      <c r="A110" s="66"/>
      <c r="B110" s="178"/>
      <c r="C110" s="178"/>
      <c r="D110" s="66"/>
      <c r="E110" s="177"/>
      <c r="F110" s="66"/>
    </row>
    <row r="111" spans="1:6" x14ac:dyDescent="0.25">
      <c r="A111" s="66"/>
      <c r="B111" s="178"/>
      <c r="C111" s="178"/>
      <c r="D111" s="66"/>
      <c r="E111" s="177"/>
      <c r="F111" s="66"/>
    </row>
    <row r="112" spans="1:6" x14ac:dyDescent="0.25">
      <c r="A112" s="66"/>
      <c r="B112" s="178"/>
      <c r="C112" s="178"/>
      <c r="D112" s="66"/>
      <c r="E112" s="177"/>
      <c r="F112" s="66"/>
    </row>
    <row r="113" spans="1:6" x14ac:dyDescent="0.25">
      <c r="D113" s="181" t="s">
        <v>172</v>
      </c>
      <c r="E113" s="180">
        <f>SUM(E105:E112)</f>
        <v>1200</v>
      </c>
    </row>
    <row r="115" spans="1:6" x14ac:dyDescent="0.25">
      <c r="A115" s="103"/>
      <c r="B115" s="103"/>
      <c r="D115" s="103"/>
      <c r="E115" s="103"/>
    </row>
    <row r="116" spans="1:6" x14ac:dyDescent="0.25">
      <c r="A116" s="516" t="s">
        <v>283</v>
      </c>
      <c r="B116" s="516"/>
      <c r="C116" s="121"/>
      <c r="D116" s="516" t="s">
        <v>251</v>
      </c>
      <c r="E116" s="516"/>
      <c r="F116" s="121"/>
    </row>
    <row r="117" spans="1:6" x14ac:dyDescent="0.25">
      <c r="A117" s="516"/>
      <c r="B117" s="516"/>
      <c r="C117" s="121"/>
      <c r="D117" s="516"/>
      <c r="E117" s="516"/>
      <c r="F117" s="121"/>
    </row>
    <row r="118" spans="1:6" x14ac:dyDescent="0.25">
      <c r="A118" s="516" t="s">
        <v>284</v>
      </c>
      <c r="B118" s="516"/>
      <c r="C118" s="121"/>
      <c r="D118" s="121" t="s">
        <v>285</v>
      </c>
      <c r="E118" s="121"/>
      <c r="F118" s="121"/>
    </row>
    <row r="119" spans="1:6" x14ac:dyDescent="0.25">
      <c r="A119" s="171"/>
      <c r="B119" s="171"/>
      <c r="C119" s="121"/>
      <c r="D119" s="121"/>
      <c r="E119" s="121"/>
      <c r="F119" s="121"/>
    </row>
    <row r="120" spans="1:6" x14ac:dyDescent="0.25">
      <c r="A120" s="171"/>
      <c r="B120" s="171"/>
      <c r="C120" s="121"/>
      <c r="D120" s="121"/>
      <c r="E120" s="121"/>
      <c r="F120" s="121"/>
    </row>
    <row r="121" spans="1:6" x14ac:dyDescent="0.25">
      <c r="A121" s="171"/>
      <c r="B121" s="171"/>
      <c r="C121" s="121"/>
      <c r="D121" s="121"/>
      <c r="E121" s="121"/>
      <c r="F121" s="121"/>
    </row>
    <row r="122" spans="1:6" x14ac:dyDescent="0.25">
      <c r="A122" s="171"/>
      <c r="B122" s="171"/>
      <c r="C122" s="121"/>
      <c r="D122" s="121"/>
      <c r="E122" s="121"/>
      <c r="F122" s="121"/>
    </row>
    <row r="123" spans="1:6" x14ac:dyDescent="0.25">
      <c r="A123" s="171"/>
      <c r="B123" s="171"/>
      <c r="C123" s="121"/>
      <c r="D123" s="121"/>
      <c r="E123" s="121"/>
      <c r="F123" s="121"/>
    </row>
    <row r="124" spans="1:6" x14ac:dyDescent="0.25">
      <c r="A124" s="171"/>
      <c r="B124" s="171"/>
      <c r="C124" s="121"/>
      <c r="D124" s="121"/>
      <c r="E124" s="121"/>
      <c r="F124" s="121"/>
    </row>
    <row r="125" spans="1:6" x14ac:dyDescent="0.25">
      <c r="A125" s="171"/>
      <c r="B125" s="171"/>
      <c r="C125" s="121"/>
      <c r="D125" s="121"/>
      <c r="E125" s="121"/>
      <c r="F125" s="121"/>
    </row>
    <row r="126" spans="1:6" x14ac:dyDescent="0.25">
      <c r="A126" s="171"/>
      <c r="B126" s="171"/>
      <c r="C126" s="121"/>
      <c r="D126" s="121"/>
      <c r="E126" s="121"/>
      <c r="F126" s="121"/>
    </row>
    <row r="127" spans="1:6" x14ac:dyDescent="0.25">
      <c r="A127" s="171"/>
      <c r="B127" s="171"/>
      <c r="C127" s="121"/>
      <c r="D127" s="121"/>
      <c r="E127" s="121"/>
      <c r="F127" s="121"/>
    </row>
    <row r="128" spans="1:6" x14ac:dyDescent="0.25">
      <c r="A128" s="171"/>
      <c r="B128" s="171"/>
      <c r="C128" s="121"/>
      <c r="D128" s="121"/>
      <c r="E128" s="121"/>
      <c r="F128" s="121"/>
    </row>
    <row r="129" spans="1:6" x14ac:dyDescent="0.25">
      <c r="A129" s="171"/>
      <c r="B129" s="171"/>
      <c r="C129" s="121"/>
      <c r="D129" s="121"/>
      <c r="E129" s="121"/>
      <c r="F129" s="121"/>
    </row>
    <row r="135" spans="1:6" x14ac:dyDescent="0.25">
      <c r="A135" s="121" t="s">
        <v>277</v>
      </c>
    </row>
    <row r="136" spans="1:6" x14ac:dyDescent="0.25">
      <c r="A136" s="121" t="s">
        <v>290</v>
      </c>
    </row>
    <row r="138" spans="1:6" x14ac:dyDescent="0.25">
      <c r="A138" s="175" t="s">
        <v>3</v>
      </c>
      <c r="B138" s="176" t="s">
        <v>4</v>
      </c>
      <c r="C138" s="176" t="s">
        <v>278</v>
      </c>
      <c r="D138" s="176" t="s">
        <v>282</v>
      </c>
      <c r="E138" s="176" t="s">
        <v>279</v>
      </c>
      <c r="F138" s="7" t="s">
        <v>14</v>
      </c>
    </row>
    <row r="139" spans="1:6" ht="18" customHeight="1" x14ac:dyDescent="0.25">
      <c r="A139" s="66" t="s">
        <v>162</v>
      </c>
      <c r="B139" s="178" t="s">
        <v>281</v>
      </c>
      <c r="C139" s="178" t="s">
        <v>300</v>
      </c>
      <c r="D139" s="66" t="s">
        <v>301</v>
      </c>
      <c r="E139" s="177">
        <v>300</v>
      </c>
      <c r="F139" s="66"/>
    </row>
    <row r="140" spans="1:6" ht="18" customHeight="1" x14ac:dyDescent="0.25">
      <c r="A140" s="66" t="s">
        <v>302</v>
      </c>
      <c r="B140" s="178" t="s">
        <v>281</v>
      </c>
      <c r="C140" s="178" t="s">
        <v>300</v>
      </c>
      <c r="D140" s="66" t="s">
        <v>301</v>
      </c>
      <c r="E140" s="177">
        <v>300</v>
      </c>
      <c r="F140" s="66"/>
    </row>
    <row r="141" spans="1:6" ht="18" customHeight="1" x14ac:dyDescent="0.25">
      <c r="A141" s="66"/>
      <c r="B141" s="178"/>
      <c r="C141" s="178"/>
      <c r="D141" s="66"/>
      <c r="E141" s="177"/>
      <c r="F141" s="66"/>
    </row>
    <row r="142" spans="1:6" ht="18" customHeight="1" x14ac:dyDescent="0.25">
      <c r="A142" s="66"/>
      <c r="B142" s="178"/>
      <c r="C142" s="178"/>
      <c r="D142" s="66"/>
      <c r="E142" s="177"/>
      <c r="F142" s="66"/>
    </row>
    <row r="143" spans="1:6" x14ac:dyDescent="0.25">
      <c r="A143" s="66"/>
      <c r="B143" s="178"/>
      <c r="C143" s="178"/>
      <c r="D143" s="66"/>
      <c r="E143" s="177"/>
      <c r="F143" s="66"/>
    </row>
    <row r="144" spans="1:6" x14ac:dyDescent="0.25">
      <c r="A144" s="66"/>
      <c r="B144" s="178"/>
      <c r="C144" s="178"/>
      <c r="D144" s="66"/>
      <c r="E144" s="177"/>
      <c r="F144" s="66"/>
    </row>
    <row r="145" spans="1:6" x14ac:dyDescent="0.25">
      <c r="A145" s="66"/>
      <c r="B145" s="178"/>
      <c r="C145" s="178"/>
      <c r="D145" s="66"/>
      <c r="E145" s="177"/>
      <c r="F145" s="66"/>
    </row>
    <row r="146" spans="1:6" x14ac:dyDescent="0.25">
      <c r="A146" s="66"/>
      <c r="B146" s="178"/>
      <c r="C146" s="178"/>
      <c r="D146" s="66"/>
      <c r="E146" s="177"/>
      <c r="F146" s="66"/>
    </row>
    <row r="147" spans="1:6" x14ac:dyDescent="0.25">
      <c r="D147" s="181" t="s">
        <v>172</v>
      </c>
      <c r="E147" s="180">
        <f>SUM(E139:E146)</f>
        <v>600</v>
      </c>
    </row>
    <row r="149" spans="1:6" x14ac:dyDescent="0.25">
      <c r="A149" s="103"/>
      <c r="B149" s="103"/>
      <c r="D149" s="103"/>
      <c r="E149" s="103"/>
    </row>
    <row r="150" spans="1:6" x14ac:dyDescent="0.25">
      <c r="A150" s="516" t="s">
        <v>283</v>
      </c>
      <c r="B150" s="516"/>
      <c r="C150" s="121"/>
      <c r="D150" s="516" t="s">
        <v>251</v>
      </c>
      <c r="E150" s="516"/>
      <c r="F150" s="121"/>
    </row>
    <row r="151" spans="1:6" x14ac:dyDescent="0.25">
      <c r="A151" s="516"/>
      <c r="B151" s="516"/>
      <c r="C151" s="121"/>
      <c r="D151" s="516"/>
      <c r="E151" s="516"/>
      <c r="F151" s="121"/>
    </row>
    <row r="152" spans="1:6" x14ac:dyDescent="0.25">
      <c r="A152" s="516" t="s">
        <v>284</v>
      </c>
      <c r="B152" s="516"/>
      <c r="C152" s="121"/>
      <c r="D152" s="121" t="s">
        <v>285</v>
      </c>
      <c r="E152" s="121"/>
      <c r="F152" s="121"/>
    </row>
    <row r="157" spans="1:6" x14ac:dyDescent="0.25">
      <c r="A157" s="121" t="s">
        <v>277</v>
      </c>
    </row>
    <row r="158" spans="1:6" x14ac:dyDescent="0.25">
      <c r="A158" s="121" t="s">
        <v>290</v>
      </c>
    </row>
    <row r="160" spans="1:6" x14ac:dyDescent="0.25">
      <c r="A160" s="175" t="s">
        <v>3</v>
      </c>
      <c r="B160" s="176" t="s">
        <v>4</v>
      </c>
      <c r="C160" s="176" t="s">
        <v>278</v>
      </c>
      <c r="D160" s="176" t="s">
        <v>282</v>
      </c>
      <c r="E160" s="176" t="s">
        <v>279</v>
      </c>
      <c r="F160" s="7" t="s">
        <v>14</v>
      </c>
    </row>
    <row r="161" spans="1:6" x14ac:dyDescent="0.25">
      <c r="A161" s="66" t="s">
        <v>303</v>
      </c>
      <c r="B161" s="178" t="s">
        <v>281</v>
      </c>
      <c r="C161" s="178" t="s">
        <v>300</v>
      </c>
      <c r="D161" s="66" t="s">
        <v>304</v>
      </c>
      <c r="E161" s="177">
        <v>300</v>
      </c>
      <c r="F161" s="66"/>
    </row>
    <row r="162" spans="1:6" x14ac:dyDescent="0.25">
      <c r="A162" s="66" t="s">
        <v>162</v>
      </c>
      <c r="B162" s="178" t="s">
        <v>281</v>
      </c>
      <c r="C162" s="178" t="s">
        <v>300</v>
      </c>
      <c r="D162" s="66" t="s">
        <v>304</v>
      </c>
      <c r="E162" s="177">
        <v>100</v>
      </c>
      <c r="F162" s="66"/>
    </row>
    <row r="163" spans="1:6" x14ac:dyDescent="0.25">
      <c r="A163" s="66"/>
      <c r="B163" s="178"/>
      <c r="C163" s="178"/>
      <c r="D163" s="66"/>
      <c r="E163" s="177"/>
      <c r="F163" s="66"/>
    </row>
    <row r="164" spans="1:6" x14ac:dyDescent="0.25">
      <c r="A164" s="66"/>
      <c r="B164" s="178"/>
      <c r="C164" s="178"/>
      <c r="D164" s="66"/>
      <c r="E164" s="177"/>
      <c r="F164" s="66"/>
    </row>
    <row r="165" spans="1:6" x14ac:dyDescent="0.25">
      <c r="A165" s="66"/>
      <c r="B165" s="178"/>
      <c r="C165" s="178"/>
      <c r="D165" s="66"/>
      <c r="E165" s="177"/>
      <c r="F165" s="66"/>
    </row>
    <row r="166" spans="1:6" x14ac:dyDescent="0.25">
      <c r="A166" s="66"/>
      <c r="B166" s="178"/>
      <c r="C166" s="178"/>
      <c r="D166" s="66"/>
      <c r="E166" s="177"/>
      <c r="F166" s="66"/>
    </row>
    <row r="167" spans="1:6" x14ac:dyDescent="0.25">
      <c r="A167" s="66"/>
      <c r="B167" s="178"/>
      <c r="C167" s="178"/>
      <c r="D167" s="66"/>
      <c r="E167" s="177"/>
      <c r="F167" s="66"/>
    </row>
    <row r="168" spans="1:6" x14ac:dyDescent="0.25">
      <c r="A168" s="66"/>
      <c r="B168" s="178"/>
      <c r="C168" s="178"/>
      <c r="D168" s="66"/>
      <c r="E168" s="177"/>
      <c r="F168" s="66"/>
    </row>
    <row r="169" spans="1:6" x14ac:dyDescent="0.25">
      <c r="D169" s="181" t="s">
        <v>172</v>
      </c>
      <c r="E169" s="180">
        <f>SUM(E161:E168)</f>
        <v>400</v>
      </c>
    </row>
    <row r="171" spans="1:6" x14ac:dyDescent="0.25">
      <c r="A171" s="103"/>
      <c r="B171" s="103"/>
      <c r="D171" s="103"/>
      <c r="E171" s="103"/>
    </row>
    <row r="172" spans="1:6" x14ac:dyDescent="0.25">
      <c r="A172" s="516" t="s">
        <v>283</v>
      </c>
      <c r="B172" s="516"/>
      <c r="C172" s="121"/>
      <c r="D172" s="516" t="s">
        <v>251</v>
      </c>
      <c r="E172" s="516"/>
      <c r="F172" s="121"/>
    </row>
    <row r="173" spans="1:6" x14ac:dyDescent="0.25">
      <c r="A173" s="516"/>
      <c r="B173" s="516"/>
      <c r="C173" s="121"/>
      <c r="D173" s="516"/>
      <c r="E173" s="516"/>
      <c r="F173" s="121"/>
    </row>
    <row r="174" spans="1:6" x14ac:dyDescent="0.25">
      <c r="A174" s="516" t="s">
        <v>284</v>
      </c>
      <c r="B174" s="516"/>
      <c r="C174" s="121"/>
      <c r="D174" s="121" t="s">
        <v>285</v>
      </c>
      <c r="E174" s="121"/>
      <c r="F174" s="121"/>
    </row>
  </sheetData>
  <mergeCells count="19"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  <mergeCell ref="A17:B18"/>
    <mergeCell ref="D17:E18"/>
    <mergeCell ref="A19:B19"/>
    <mergeCell ref="A48:B49"/>
    <mergeCell ref="D48:E49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2020-03-19T16:51:10Z</cp:lastPrinted>
  <dcterms:created xsi:type="dcterms:W3CDTF">2012-01-12T23:40:46Z</dcterms:created>
  <dcterms:modified xsi:type="dcterms:W3CDTF">2020-03-23T22:01:30Z</dcterms:modified>
</cp:coreProperties>
</file>