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SORERIA\Desktop\2020\1RA DE MAYO\"/>
    </mc:Choice>
  </mc:AlternateContent>
  <bookViews>
    <workbookView xWindow="0" yWindow="0" windowWidth="20490" windowHeight="7455" tabRatio="771" activeTab="1"/>
  </bookViews>
  <sheets>
    <sheet name="tarifa" sheetId="2" r:id="rId1"/>
    <sheet name="NOMINA PC" sheetId="91" r:id="rId2"/>
  </sheets>
  <definedNames>
    <definedName name="_45" localSheetId="1">#REF!</definedName>
    <definedName name="_xlnm.Print_Area" localSheetId="1">'NOMINA PC'!#REF!</definedName>
    <definedName name="CREDITO" localSheetId="1">#REF!</definedName>
    <definedName name="Credito1">tarifa!$F$50:$G$60</definedName>
    <definedName name="Subsidio1" localSheetId="1">tarifa!#REF!</definedName>
    <definedName name="TABLA" localSheetId="1">#REF!</definedName>
    <definedName name="Tarifa1">tarifa!$B$50:$D$57</definedName>
  </definedNames>
  <calcPr calcId="152511"/>
</workbook>
</file>

<file path=xl/calcChain.xml><?xml version="1.0" encoding="utf-8"?>
<calcChain xmlns="http://schemas.openxmlformats.org/spreadsheetml/2006/main">
  <c r="AB25" i="91" l="1"/>
  <c r="L25" i="91"/>
  <c r="F33" i="91" l="1"/>
  <c r="Z33" i="91"/>
  <c r="AB24" i="91"/>
  <c r="AB23" i="91"/>
  <c r="AB22" i="91"/>
  <c r="AB21" i="91"/>
  <c r="AB20" i="91"/>
  <c r="AB19" i="91"/>
  <c r="AB18" i="91"/>
  <c r="AB17" i="91"/>
  <c r="AB16" i="91"/>
  <c r="L24" i="91"/>
  <c r="L23" i="91"/>
  <c r="L22" i="91"/>
  <c r="L21" i="91"/>
  <c r="L20" i="91"/>
  <c r="L19" i="91"/>
  <c r="L18" i="91"/>
  <c r="L17" i="91"/>
  <c r="L16" i="91" l="1"/>
  <c r="AC16" i="91"/>
  <c r="L11" i="91"/>
  <c r="AB11" i="91" s="1"/>
  <c r="AC11" i="91" s="1"/>
  <c r="L12" i="91"/>
  <c r="AB12" i="91" s="1"/>
  <c r="AC12" i="91" s="1"/>
  <c r="L13" i="91"/>
  <c r="AB13" i="91" s="1"/>
  <c r="AC13" i="91" s="1"/>
  <c r="L14" i="91"/>
  <c r="AB14" i="91" s="1"/>
  <c r="L15" i="91"/>
  <c r="AB15" i="91" s="1"/>
  <c r="L10" i="91"/>
  <c r="H15" i="91"/>
  <c r="N15" i="91"/>
  <c r="AC15" i="91"/>
  <c r="O15" i="91"/>
  <c r="H10" i="91"/>
  <c r="N10" i="91"/>
  <c r="O10" i="91" s="1"/>
  <c r="T10" i="91" s="1"/>
  <c r="H11" i="91"/>
  <c r="N11" i="91"/>
  <c r="O11" i="91" s="1"/>
  <c r="N14" i="91"/>
  <c r="O14" i="91" s="1"/>
  <c r="H14" i="91"/>
  <c r="AC14" i="91"/>
  <c r="N13" i="91"/>
  <c r="H12" i="91"/>
  <c r="N12" i="91"/>
  <c r="O12" i="91" s="1"/>
  <c r="H13" i="91"/>
  <c r="O13" i="91"/>
  <c r="V13" i="91" s="1"/>
  <c r="M33" i="91"/>
  <c r="X33" i="91"/>
  <c r="Y33" i="91"/>
  <c r="K33" i="91"/>
  <c r="J33" i="91"/>
  <c r="I33" i="91"/>
  <c r="N8" i="91"/>
  <c r="H8" i="91"/>
  <c r="H33" i="91"/>
  <c r="G33" i="91"/>
  <c r="D50" i="2"/>
  <c r="G50" i="2"/>
  <c r="B51" i="2"/>
  <c r="C51" i="2"/>
  <c r="D51" i="2"/>
  <c r="F51" i="2"/>
  <c r="G51" i="2"/>
  <c r="B52" i="2"/>
  <c r="C52" i="2"/>
  <c r="D52" i="2"/>
  <c r="F52" i="2"/>
  <c r="G52" i="2"/>
  <c r="B53" i="2"/>
  <c r="C53" i="2"/>
  <c r="D53" i="2"/>
  <c r="F53" i="2"/>
  <c r="G53" i="2"/>
  <c r="B54" i="2"/>
  <c r="C54" i="2"/>
  <c r="D54" i="2"/>
  <c r="F54" i="2"/>
  <c r="G54" i="2"/>
  <c r="B55" i="2"/>
  <c r="C55" i="2"/>
  <c r="D55" i="2"/>
  <c r="F55" i="2"/>
  <c r="G55" i="2"/>
  <c r="B56" i="2"/>
  <c r="C56" i="2"/>
  <c r="D56" i="2"/>
  <c r="F56" i="2"/>
  <c r="G56" i="2"/>
  <c r="B57" i="2"/>
  <c r="C57" i="2"/>
  <c r="D57" i="2"/>
  <c r="F57" i="2"/>
  <c r="G57" i="2"/>
  <c r="F58" i="2"/>
  <c r="G58" i="2"/>
  <c r="F59" i="2"/>
  <c r="G59" i="2"/>
  <c r="F60" i="2"/>
  <c r="G60" i="2"/>
  <c r="P15" i="91"/>
  <c r="P13" i="91"/>
  <c r="Q13" i="91"/>
  <c r="O8" i="91"/>
  <c r="AA33" i="91"/>
  <c r="T8" i="91"/>
  <c r="T33" i="91"/>
  <c r="R8" i="91"/>
  <c r="R33" i="91"/>
  <c r="P8" i="91"/>
  <c r="P33" i="91"/>
  <c r="V8" i="91"/>
  <c r="V33" i="91"/>
  <c r="Q8" i="91"/>
  <c r="S8" i="91"/>
  <c r="Q33" i="91"/>
  <c r="U8" i="91"/>
  <c r="S33" i="91"/>
  <c r="U33" i="91"/>
  <c r="W8" i="91"/>
  <c r="W33" i="91"/>
  <c r="L33" i="91" l="1"/>
  <c r="AB10" i="91"/>
  <c r="Q15" i="91"/>
  <c r="V15" i="91"/>
  <c r="R15" i="91"/>
  <c r="S15" i="91" s="1"/>
  <c r="T15" i="91"/>
  <c r="R14" i="91"/>
  <c r="T14" i="91"/>
  <c r="P14" i="91"/>
  <c r="Q14" i="91" s="1"/>
  <c r="V14" i="91"/>
  <c r="R13" i="91"/>
  <c r="S13" i="91" s="1"/>
  <c r="T13" i="91"/>
  <c r="P12" i="91"/>
  <c r="Q12" i="91" s="1"/>
  <c r="V12" i="91"/>
  <c r="R12" i="91"/>
  <c r="T12" i="91"/>
  <c r="N33" i="91"/>
  <c r="T11" i="91"/>
  <c r="R11" i="91"/>
  <c r="P11" i="91"/>
  <c r="Q11" i="91" s="1"/>
  <c r="S11" i="91" s="1"/>
  <c r="U11" i="91" s="1"/>
  <c r="W11" i="91" s="1"/>
  <c r="V11" i="91"/>
  <c r="P10" i="91"/>
  <c r="Q10" i="91" s="1"/>
  <c r="R10" i="91"/>
  <c r="O33" i="91"/>
  <c r="V10" i="91"/>
  <c r="AB33" i="91" l="1"/>
  <c r="AC10" i="91"/>
  <c r="AC33" i="91" s="1"/>
  <c r="U15" i="91"/>
  <c r="W15" i="91" s="1"/>
  <c r="S14" i="91"/>
  <c r="U14" i="91" s="1"/>
  <c r="W14" i="91" s="1"/>
  <c r="U13" i="91"/>
  <c r="W13" i="91" s="1"/>
  <c r="S12" i="91"/>
  <c r="U12" i="91" s="1"/>
  <c r="W12" i="91" s="1"/>
  <c r="S10" i="91"/>
  <c r="U10" i="91" s="1"/>
  <c r="W10" i="91" s="1"/>
</calcChain>
</file>

<file path=xl/sharedStrings.xml><?xml version="1.0" encoding="utf-8"?>
<sst xmlns="http://schemas.openxmlformats.org/spreadsheetml/2006/main" count="125" uniqueCount="89">
  <si>
    <t>TOTAL</t>
  </si>
  <si>
    <t>P E R C E P C I O N E S</t>
  </si>
  <si>
    <t xml:space="preserve">D E D U C C I O N E S </t>
  </si>
  <si>
    <t xml:space="preserve">A </t>
  </si>
  <si>
    <t>PAGAR</t>
  </si>
  <si>
    <t>Sueldo</t>
  </si>
  <si>
    <t>Total</t>
  </si>
  <si>
    <t xml:space="preserve">  %</t>
  </si>
  <si>
    <t>TARIFA</t>
  </si>
  <si>
    <t>I.S.R.</t>
  </si>
  <si>
    <t>T A R I F A</t>
  </si>
  <si>
    <t>Limite</t>
  </si>
  <si>
    <t>Inferior</t>
  </si>
  <si>
    <t>Cuota</t>
  </si>
  <si>
    <t>Fija</t>
  </si>
  <si>
    <t>S/Excedente</t>
  </si>
  <si>
    <t>De.......A</t>
  </si>
  <si>
    <t>Credito al</t>
  </si>
  <si>
    <t>Salario</t>
  </si>
  <si>
    <t>NOTA:</t>
  </si>
  <si>
    <t>Nombre</t>
  </si>
  <si>
    <t>diario</t>
  </si>
  <si>
    <t>Bono por</t>
  </si>
  <si>
    <t>Puntualidad</t>
  </si>
  <si>
    <t>Horas</t>
  </si>
  <si>
    <t>Extras</t>
  </si>
  <si>
    <t>Otros</t>
  </si>
  <si>
    <t>Gravados</t>
  </si>
  <si>
    <t>total</t>
  </si>
  <si>
    <t>Percepcion</t>
  </si>
  <si>
    <t>Credito</t>
  </si>
  <si>
    <t>Base</t>
  </si>
  <si>
    <t>Gravable</t>
  </si>
  <si>
    <t>Excedente</t>
  </si>
  <si>
    <t>Limite Inf.</t>
  </si>
  <si>
    <t>%/S exced.</t>
  </si>
  <si>
    <t>Impuesto</t>
  </si>
  <si>
    <t>Marginal</t>
  </si>
  <si>
    <t>Bruto</t>
  </si>
  <si>
    <t xml:space="preserve">Al </t>
  </si>
  <si>
    <t>a Cargo</t>
  </si>
  <si>
    <r>
      <t>o</t>
    </r>
    <r>
      <rPr>
        <b/>
        <sz val="8"/>
        <color indexed="10"/>
        <rFont val="Arial"/>
        <family val="2"/>
      </rPr>
      <t xml:space="preserve"> (A Favor)</t>
    </r>
  </si>
  <si>
    <t>Gravadas</t>
  </si>
  <si>
    <t>Deduc.</t>
  </si>
  <si>
    <t>T O T A L E S</t>
  </si>
  <si>
    <t>CONVERSION DE TABLAS A QUINCENALES</t>
  </si>
  <si>
    <t>Quincenal</t>
  </si>
  <si>
    <t>( Estas tablas se actualizan si la inflacion supera el 10% de Inflacion )</t>
  </si>
  <si>
    <t>Comisiones</t>
  </si>
  <si>
    <t>Asistencia</t>
  </si>
  <si>
    <t>P A F F A , S.A. DE C.V.</t>
  </si>
  <si>
    <t>TABLAS DE TARIFA Y CREDITO AL SALARIO PARA CALCULO DE I.S.P.T.</t>
  </si>
  <si>
    <t>SUBSIDO AL EMPLEO</t>
  </si>
  <si>
    <t>MENSUAL</t>
  </si>
  <si>
    <t>Subsidio al</t>
  </si>
  <si>
    <t>Empleo</t>
  </si>
  <si>
    <t>EJERCICIO 2010</t>
  </si>
  <si>
    <t>TABLAS PUBLICADAS EL 28 DE DICIEMBRE DE 2009</t>
  </si>
  <si>
    <t>SUBSIDIO AL</t>
  </si>
  <si>
    <t>EMPLEO</t>
  </si>
  <si>
    <t>F    I    R    M    A</t>
  </si>
  <si>
    <t>MUNICIPIO DE TONILA JALISCO</t>
  </si>
  <si>
    <t>PUESTO</t>
  </si>
  <si>
    <t>PRESIDENTE MUNICIPAL</t>
  </si>
  <si>
    <t>_______________________________________</t>
  </si>
  <si>
    <t>________________________________________</t>
  </si>
  <si>
    <t>PROTECCION CIVIL</t>
  </si>
  <si>
    <t>MARCOS SILVA REYES</t>
  </si>
  <si>
    <t>J JESUS MAGAÑA MAGAÑA</t>
  </si>
  <si>
    <t>ENCARGADO DE HACIENDA MUNICIPAL</t>
  </si>
  <si>
    <t>COMANDANTE DE TURNO</t>
  </si>
  <si>
    <t>DIRECTOR PROTECCION CIVIL</t>
  </si>
  <si>
    <t>DAVID PONCE TOPETE</t>
  </si>
  <si>
    <t>ELEMENTO PROTECCION CIVIL</t>
  </si>
  <si>
    <t>JUAN ROLON CASIANO</t>
  </si>
  <si>
    <t xml:space="preserve">HECTOR ALDAHIR RAMIREZ IBAÑEZ </t>
  </si>
  <si>
    <t>PROFR. JOSE MARTIN HERNANDEZ ALVAREZ</t>
  </si>
  <si>
    <t>ENFRO. URIEL ALEJANDRO MAGAÑA RENTERIA</t>
  </si>
  <si>
    <t xml:space="preserve">No. </t>
  </si>
  <si>
    <t xml:space="preserve">I.S.R. </t>
  </si>
  <si>
    <t>FORMA DE PAGO</t>
  </si>
  <si>
    <t>TRANSFERENCIA</t>
  </si>
  <si>
    <t>FELIPE SILVA HERNANDEZ</t>
  </si>
  <si>
    <t>PC-01</t>
  </si>
  <si>
    <t>MAYRA ARACELI SANCHEZ RAMIREZ</t>
  </si>
  <si>
    <t>CRISTIAN OMAR PLASCENCIA R</t>
  </si>
  <si>
    <t xml:space="preserve">GABRIELA GUADALUPE SILVA BARAJAS </t>
  </si>
  <si>
    <t>NANCI GABRIELA ADAME MENDEZ</t>
  </si>
  <si>
    <t>NOMINA DE SUELDOS PROTECCION CIVIL DEL 1 AL 15 DE MAYO 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</si>
</sst>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[$€]* #,##0.00_-;\-[$€]* #,##0.00_-;_-[$€]* &quot;-&quot;??_-;_-@_-"/>
  </numFmts>
  <fonts count="2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color indexed="10"/>
      <name val="Arial"/>
      <family val="2"/>
    </font>
    <font>
      <b/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color indexed="10"/>
      <name val="Times New Roman"/>
      <family val="1"/>
    </font>
    <font>
      <sz val="8"/>
      <name val="Arial"/>
      <family val="2"/>
    </font>
    <font>
      <b/>
      <sz val="8"/>
      <color indexed="10"/>
      <name val="Arial"/>
      <family val="2"/>
    </font>
    <font>
      <b/>
      <sz val="10"/>
      <color indexed="18"/>
      <name val="Verdana"/>
      <family val="2"/>
    </font>
    <font>
      <b/>
      <sz val="14"/>
      <color indexed="18"/>
      <name val="Verdana"/>
      <family val="2"/>
    </font>
    <font>
      <b/>
      <sz val="8"/>
      <color indexed="10"/>
      <name val="Times New Roman"/>
      <family val="1"/>
    </font>
    <font>
      <sz val="10"/>
      <name val="Arial"/>
      <family val="2"/>
    </font>
    <font>
      <b/>
      <sz val="10"/>
      <color rgb="FFFF0000"/>
      <name val="Arial"/>
      <family val="2"/>
    </font>
    <font>
      <b/>
      <u/>
      <sz val="12"/>
      <color indexed="12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Verdana"/>
      <family val="2"/>
    </font>
    <font>
      <b/>
      <sz val="11"/>
      <color theme="1"/>
      <name val="Verdana"/>
      <family val="2"/>
    </font>
    <font>
      <b/>
      <sz val="9"/>
      <color rgb="FF00B050"/>
      <name val="Arial Black"/>
      <family val="2"/>
    </font>
    <font>
      <b/>
      <sz val="2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AFA64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8" fillId="0" borderId="0" applyFont="0" applyFill="0" applyBorder="0" applyAlignment="0" applyProtection="0"/>
  </cellStyleXfs>
  <cellXfs count="184">
    <xf numFmtId="0" fontId="0" fillId="0" borderId="0" xfId="0"/>
    <xf numFmtId="39" fontId="0" fillId="0" borderId="0" xfId="0" applyNumberFormat="1" applyProtection="1"/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fill"/>
    </xf>
    <xf numFmtId="0" fontId="0" fillId="0" borderId="0" xfId="0" applyProtection="1"/>
    <xf numFmtId="0" fontId="1" fillId="0" borderId="0" xfId="0" applyFont="1" applyProtection="1"/>
    <xf numFmtId="0" fontId="8" fillId="0" borderId="0" xfId="0" applyFont="1" applyProtection="1"/>
    <xf numFmtId="0" fontId="9" fillId="0" borderId="0" xfId="0" applyFont="1" applyProtection="1"/>
    <xf numFmtId="0" fontId="10" fillId="0" borderId="0" xfId="0" applyFont="1" applyProtection="1"/>
    <xf numFmtId="0" fontId="11" fillId="0" borderId="0" xfId="0" applyFont="1" applyProtection="1"/>
    <xf numFmtId="0" fontId="10" fillId="0" borderId="1" xfId="0" applyFont="1" applyBorder="1" applyAlignment="1" applyProtection="1">
      <alignment horizontal="center"/>
    </xf>
    <xf numFmtId="0" fontId="10" fillId="0" borderId="1" xfId="0" applyFont="1" applyBorder="1" applyAlignment="1" applyProtection="1">
      <alignment horizontal="fill"/>
    </xf>
    <xf numFmtId="0" fontId="10" fillId="0" borderId="0" xfId="0" applyFont="1" applyAlignment="1" applyProtection="1">
      <alignment horizontal="fill"/>
    </xf>
    <xf numFmtId="39" fontId="10" fillId="0" borderId="1" xfId="0" applyNumberFormat="1" applyFont="1" applyBorder="1" applyProtection="1"/>
    <xf numFmtId="10" fontId="10" fillId="0" borderId="1" xfId="0" applyNumberFormat="1" applyFont="1" applyBorder="1" applyProtection="1"/>
    <xf numFmtId="39" fontId="10" fillId="0" borderId="0" xfId="0" applyNumberFormat="1" applyFont="1" applyProtection="1"/>
    <xf numFmtId="39" fontId="10" fillId="0" borderId="2" xfId="0" applyNumberFormat="1" applyFont="1" applyBorder="1" applyProtection="1"/>
    <xf numFmtId="10" fontId="10" fillId="0" borderId="2" xfId="0" applyNumberFormat="1" applyFont="1" applyBorder="1" applyProtection="1"/>
    <xf numFmtId="0" fontId="10" fillId="0" borderId="2" xfId="0" applyFont="1" applyBorder="1" applyProtection="1"/>
    <xf numFmtId="0" fontId="12" fillId="0" borderId="0" xfId="0" applyFont="1" applyProtection="1"/>
    <xf numFmtId="0" fontId="11" fillId="0" borderId="0" xfId="0" applyFont="1" applyProtection="1">
      <protection locked="0"/>
    </xf>
    <xf numFmtId="39" fontId="10" fillId="0" borderId="1" xfId="0" applyNumberFormat="1" applyFont="1" applyBorder="1" applyProtection="1">
      <protection locked="0"/>
    </xf>
    <xf numFmtId="10" fontId="10" fillId="0" borderId="1" xfId="0" applyNumberFormat="1" applyFont="1" applyBorder="1" applyProtection="1">
      <protection locked="0"/>
    </xf>
    <xf numFmtId="39" fontId="10" fillId="0" borderId="1" xfId="0" applyNumberFormat="1" applyFont="1" applyFill="1" applyBorder="1" applyProtection="1">
      <protection locked="0"/>
    </xf>
    <xf numFmtId="0" fontId="13" fillId="0" borderId="3" xfId="0" applyFont="1" applyBorder="1" applyProtection="1"/>
    <xf numFmtId="0" fontId="3" fillId="0" borderId="3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/>
    </xf>
    <xf numFmtId="0" fontId="3" fillId="2" borderId="5" xfId="0" applyFont="1" applyFill="1" applyBorder="1" applyAlignment="1" applyProtection="1">
      <alignment horizontal="center"/>
    </xf>
    <xf numFmtId="0" fontId="3" fillId="0" borderId="6" xfId="0" applyFont="1" applyFill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17" fillId="0" borderId="0" xfId="0" applyFont="1" applyProtection="1"/>
    <xf numFmtId="0" fontId="6" fillId="0" borderId="8" xfId="0" applyFont="1" applyBorder="1" applyAlignment="1" applyProtection="1">
      <alignment horizontal="center"/>
    </xf>
    <xf numFmtId="0" fontId="5" fillId="0" borderId="8" xfId="0" applyFont="1" applyBorder="1" applyAlignment="1" applyProtection="1">
      <alignment horizontal="left"/>
      <protection locked="0"/>
    </xf>
    <xf numFmtId="0" fontId="0" fillId="0" borderId="11" xfId="0" applyBorder="1" applyProtection="1"/>
    <xf numFmtId="0" fontId="0" fillId="0" borderId="7" xfId="0" applyBorder="1" applyProtection="1"/>
    <xf numFmtId="0" fontId="0" fillId="0" borderId="12" xfId="0" applyBorder="1" applyProtection="1"/>
    <xf numFmtId="0" fontId="0" fillId="0" borderId="13" xfId="0" applyBorder="1" applyProtection="1"/>
    <xf numFmtId="0" fontId="0" fillId="0" borderId="0" xfId="0" applyBorder="1" applyProtection="1"/>
    <xf numFmtId="0" fontId="0" fillId="0" borderId="14" xfId="0" applyBorder="1" applyProtection="1"/>
    <xf numFmtId="0" fontId="5" fillId="0" borderId="9" xfId="0" applyFont="1" applyBorder="1" applyAlignment="1" applyProtection="1">
      <alignment horizontal="left"/>
      <protection locked="0"/>
    </xf>
    <xf numFmtId="0" fontId="5" fillId="0" borderId="8" xfId="0" applyFont="1" applyBorder="1" applyAlignment="1" applyProtection="1">
      <alignment horizontal="center"/>
      <protection locked="0"/>
    </xf>
    <xf numFmtId="0" fontId="2" fillId="0" borderId="0" xfId="0" applyFont="1" applyProtection="1"/>
    <xf numFmtId="44" fontId="6" fillId="0" borderId="8" xfId="2" applyFont="1" applyBorder="1" applyAlignment="1" applyProtection="1">
      <alignment horizontal="right"/>
      <protection locked="0"/>
    </xf>
    <xf numFmtId="44" fontId="6" fillId="0" borderId="8" xfId="2" applyFont="1" applyFill="1" applyBorder="1" applyAlignment="1" applyProtection="1">
      <alignment horizontal="right"/>
    </xf>
    <xf numFmtId="44" fontId="6" fillId="0" borderId="8" xfId="2" applyFont="1" applyBorder="1" applyAlignment="1" applyProtection="1">
      <alignment horizontal="right"/>
    </xf>
    <xf numFmtId="44" fontId="6" fillId="0" borderId="0" xfId="2" applyFont="1" applyBorder="1" applyAlignment="1" applyProtection="1">
      <alignment horizontal="right"/>
    </xf>
    <xf numFmtId="44" fontId="6" fillId="2" borderId="8" xfId="2" applyFont="1" applyFill="1" applyBorder="1" applyAlignment="1" applyProtection="1">
      <alignment horizontal="right"/>
    </xf>
    <xf numFmtId="44" fontId="6" fillId="0" borderId="0" xfId="2" applyFont="1" applyFill="1" applyBorder="1" applyAlignment="1" applyProtection="1">
      <alignment horizontal="right"/>
    </xf>
    <xf numFmtId="44" fontId="5" fillId="0" borderId="8" xfId="2" applyFont="1" applyBorder="1" applyAlignment="1" applyProtection="1">
      <alignment horizontal="right"/>
      <protection locked="0"/>
    </xf>
    <xf numFmtId="44" fontId="4" fillId="0" borderId="0" xfId="2" applyFont="1" applyBorder="1" applyAlignment="1" applyProtection="1">
      <alignment horizontal="center"/>
    </xf>
    <xf numFmtId="44" fontId="2" fillId="0" borderId="7" xfId="2" applyFont="1" applyBorder="1" applyAlignment="1" applyProtection="1">
      <alignment horizontal="right"/>
    </xf>
    <xf numFmtId="44" fontId="2" fillId="0" borderId="0" xfId="2" applyFont="1" applyBorder="1" applyAlignment="1" applyProtection="1">
      <alignment horizontal="right"/>
    </xf>
    <xf numFmtId="44" fontId="2" fillId="0" borderId="7" xfId="2" applyFont="1" applyFill="1" applyBorder="1" applyAlignment="1" applyProtection="1">
      <alignment horizontal="right"/>
    </xf>
    <xf numFmtId="44" fontId="2" fillId="0" borderId="0" xfId="2" applyFont="1" applyFill="1" applyBorder="1" applyAlignment="1" applyProtection="1">
      <alignment horizontal="right"/>
    </xf>
    <xf numFmtId="44" fontId="7" fillId="0" borderId="10" xfId="2" applyFont="1" applyBorder="1" applyAlignment="1" applyProtection="1">
      <alignment horizontal="right"/>
    </xf>
    <xf numFmtId="44" fontId="0" fillId="0" borderId="0" xfId="0" applyNumberFormat="1" applyProtection="1"/>
    <xf numFmtId="0" fontId="2" fillId="0" borderId="0" xfId="0" applyFont="1" applyAlignment="1" applyProtection="1">
      <alignment horizontal="center"/>
    </xf>
    <xf numFmtId="0" fontId="0" fillId="0" borderId="20" xfId="0" applyBorder="1" applyProtection="1"/>
    <xf numFmtId="0" fontId="0" fillId="0" borderId="21" xfId="0" applyBorder="1" applyProtection="1"/>
    <xf numFmtId="0" fontId="0" fillId="0" borderId="22" xfId="0" applyBorder="1" applyProtection="1"/>
    <xf numFmtId="44" fontId="2" fillId="0" borderId="4" xfId="2" applyFont="1" applyBorder="1" applyAlignment="1" applyProtection="1">
      <alignment horizontal="right"/>
    </xf>
    <xf numFmtId="0" fontId="19" fillId="0" borderId="0" xfId="0" applyFont="1" applyProtection="1"/>
    <xf numFmtId="0" fontId="16" fillId="0" borderId="0" xfId="0" applyFont="1" applyAlignment="1" applyProtection="1">
      <alignment horizontal="center"/>
    </xf>
    <xf numFmtId="0" fontId="15" fillId="0" borderId="0" xfId="0" applyFont="1" applyAlignment="1" applyProtection="1">
      <alignment horizontal="center"/>
      <protection locked="0"/>
    </xf>
    <xf numFmtId="44" fontId="6" fillId="0" borderId="13" xfId="2" applyFont="1" applyBorder="1" applyAlignment="1" applyProtection="1">
      <alignment horizontal="right"/>
    </xf>
    <xf numFmtId="44" fontId="6" fillId="0" borderId="20" xfId="2" applyFont="1" applyBorder="1" applyAlignment="1" applyProtection="1">
      <alignment horizontal="right"/>
    </xf>
    <xf numFmtId="0" fontId="0" fillId="0" borderId="0" xfId="0" applyFill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13" fillId="0" borderId="3" xfId="0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7" fillId="0" borderId="1" xfId="0" applyFont="1" applyBorder="1" applyAlignment="1" applyProtection="1">
      <alignment horizontal="center"/>
    </xf>
    <xf numFmtId="0" fontId="2" fillId="0" borderId="0" xfId="0" applyFont="1" applyAlignment="1" applyProtection="1"/>
    <xf numFmtId="0" fontId="5" fillId="3" borderId="4" xfId="0" applyFont="1" applyFill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44" fontId="6" fillId="0" borderId="4" xfId="2" applyFont="1" applyBorder="1" applyAlignment="1" applyProtection="1">
      <alignment horizontal="right"/>
      <protection locked="0"/>
    </xf>
    <xf numFmtId="44" fontId="6" fillId="0" borderId="4" xfId="2" applyFont="1" applyFill="1" applyBorder="1" applyAlignment="1" applyProtection="1">
      <alignment horizontal="right"/>
    </xf>
    <xf numFmtId="44" fontId="7" fillId="0" borderId="10" xfId="2" applyFont="1" applyBorder="1" applyAlignment="1" applyProtection="1">
      <alignment horizontal="right" vertical="center"/>
    </xf>
    <xf numFmtId="0" fontId="0" fillId="0" borderId="4" xfId="0" applyBorder="1" applyProtection="1"/>
    <xf numFmtId="0" fontId="6" fillId="0" borderId="4" xfId="0" applyFont="1" applyBorder="1" applyAlignment="1" applyProtection="1">
      <alignment horizontal="center"/>
    </xf>
    <xf numFmtId="0" fontId="5" fillId="0" borderId="4" xfId="0" applyFont="1" applyBorder="1" applyAlignment="1" applyProtection="1">
      <alignment horizontal="left"/>
      <protection locked="0"/>
    </xf>
    <xf numFmtId="44" fontId="6" fillId="0" borderId="4" xfId="2" applyFont="1" applyBorder="1" applyAlignment="1" applyProtection="1">
      <alignment horizontal="right"/>
    </xf>
    <xf numFmtId="44" fontId="6" fillId="2" borderId="4" xfId="2" applyFont="1" applyFill="1" applyBorder="1" applyAlignment="1" applyProtection="1">
      <alignment horizontal="right"/>
    </xf>
    <xf numFmtId="0" fontId="5" fillId="0" borderId="4" xfId="0" applyFont="1" applyFill="1" applyBorder="1" applyAlignment="1" applyProtection="1">
      <alignment horizontal="left" vertical="center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44" fontId="6" fillId="0" borderId="4" xfId="2" applyFont="1" applyFill="1" applyBorder="1" applyAlignment="1" applyProtection="1">
      <alignment horizontal="left" vertical="center"/>
      <protection locked="0"/>
    </xf>
    <xf numFmtId="44" fontId="5" fillId="0" borderId="4" xfId="2" applyFont="1" applyFill="1" applyBorder="1" applyAlignment="1" applyProtection="1">
      <alignment horizontal="left" vertical="center"/>
    </xf>
    <xf numFmtId="44" fontId="6" fillId="0" borderId="4" xfId="2" applyFont="1" applyFill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center" vertical="center"/>
    </xf>
    <xf numFmtId="44" fontId="6" fillId="0" borderId="4" xfId="2" applyFont="1" applyBorder="1" applyAlignment="1" applyProtection="1">
      <alignment horizontal="left" vertical="center"/>
    </xf>
    <xf numFmtId="44" fontId="5" fillId="0" borderId="4" xfId="2" applyFont="1" applyFill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44" fontId="6" fillId="0" borderId="4" xfId="2" applyFont="1" applyBorder="1" applyAlignment="1" applyProtection="1">
      <alignment horizontal="left" vertical="center"/>
      <protection locked="0"/>
    </xf>
    <xf numFmtId="44" fontId="6" fillId="2" borderId="4" xfId="2" applyFont="1" applyFill="1" applyBorder="1" applyAlignment="1" applyProtection="1">
      <alignment horizontal="left" vertical="center"/>
    </xf>
    <xf numFmtId="0" fontId="5" fillId="3" borderId="4" xfId="0" applyFont="1" applyFill="1" applyBorder="1" applyAlignment="1" applyProtection="1">
      <alignment horizontal="left"/>
      <protection locked="0"/>
    </xf>
    <xf numFmtId="44" fontId="5" fillId="0" borderId="4" xfId="2" applyFont="1" applyBorder="1" applyAlignment="1" applyProtection="1">
      <alignment horizontal="right"/>
      <protection locked="0"/>
    </xf>
    <xf numFmtId="0" fontId="6" fillId="0" borderId="17" xfId="0" applyFont="1" applyBorder="1" applyAlignment="1" applyProtection="1">
      <alignment horizontal="center"/>
    </xf>
    <xf numFmtId="0" fontId="6" fillId="0" borderId="20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 wrapText="1"/>
    </xf>
    <xf numFmtId="0" fontId="5" fillId="3" borderId="4" xfId="0" applyFont="1" applyFill="1" applyBorder="1" applyAlignment="1" applyProtection="1">
      <alignment horizontal="center" wrapText="1"/>
      <protection locked="0"/>
    </xf>
    <xf numFmtId="44" fontId="0" fillId="0" borderId="0" xfId="0" applyNumberFormat="1" applyBorder="1" applyProtection="1"/>
    <xf numFmtId="44" fontId="0" fillId="0" borderId="16" xfId="0" applyNumberFormat="1" applyBorder="1" applyProtection="1"/>
    <xf numFmtId="44" fontId="13" fillId="0" borderId="18" xfId="2" applyFont="1" applyBorder="1" applyAlignment="1" applyProtection="1">
      <alignment horizontal="center"/>
    </xf>
    <xf numFmtId="44" fontId="6" fillId="0" borderId="18" xfId="2" applyFont="1" applyBorder="1" applyAlignment="1" applyProtection="1">
      <alignment horizontal="right"/>
    </xf>
    <xf numFmtId="44" fontId="6" fillId="0" borderId="2" xfId="2" applyFont="1" applyBorder="1" applyAlignment="1" applyProtection="1">
      <alignment horizontal="right"/>
      <protection locked="0"/>
    </xf>
    <xf numFmtId="44" fontId="6" fillId="0" borderId="2" xfId="2" applyFont="1" applyFill="1" applyBorder="1" applyAlignment="1" applyProtection="1">
      <alignment horizontal="right"/>
    </xf>
    <xf numFmtId="44" fontId="6" fillId="0" borderId="2" xfId="2" applyFont="1" applyBorder="1" applyAlignment="1" applyProtection="1">
      <alignment horizontal="right"/>
    </xf>
    <xf numFmtId="44" fontId="6" fillId="2" borderId="2" xfId="2" applyFont="1" applyFill="1" applyBorder="1" applyAlignment="1" applyProtection="1">
      <alignment horizontal="right"/>
    </xf>
    <xf numFmtId="44" fontId="6" fillId="0" borderId="0" xfId="2" applyFont="1" applyBorder="1" applyAlignment="1" applyProtection="1">
      <alignment horizontal="right"/>
      <protection locked="0"/>
    </xf>
    <xf numFmtId="44" fontId="6" fillId="2" borderId="0" xfId="2" applyFont="1" applyFill="1" applyBorder="1" applyAlignment="1" applyProtection="1">
      <alignment horizontal="right"/>
    </xf>
    <xf numFmtId="44" fontId="3" fillId="0" borderId="7" xfId="2" applyFont="1" applyBorder="1" applyAlignment="1" applyProtection="1">
      <alignment horizontal="center"/>
    </xf>
    <xf numFmtId="44" fontId="3" fillId="2" borderId="7" xfId="2" applyFont="1" applyFill="1" applyBorder="1" applyAlignment="1" applyProtection="1">
      <alignment horizontal="center"/>
    </xf>
    <xf numFmtId="44" fontId="3" fillId="0" borderId="7" xfId="2" applyFont="1" applyFill="1" applyBorder="1" applyAlignment="1" applyProtection="1">
      <alignment horizontal="center"/>
    </xf>
    <xf numFmtId="44" fontId="3" fillId="0" borderId="12" xfId="2" applyFont="1" applyBorder="1" applyAlignment="1" applyProtection="1">
      <alignment horizontal="center"/>
    </xf>
    <xf numFmtId="44" fontId="6" fillId="0" borderId="14" xfId="2" applyFont="1" applyBorder="1" applyAlignment="1" applyProtection="1">
      <alignment horizontal="right"/>
      <protection locked="0"/>
    </xf>
    <xf numFmtId="44" fontId="6" fillId="0" borderId="16" xfId="2" applyFont="1" applyBorder="1" applyAlignment="1" applyProtection="1">
      <alignment horizontal="right"/>
      <protection locked="0"/>
    </xf>
    <xf numFmtId="44" fontId="13" fillId="0" borderId="3" xfId="2" applyFont="1" applyBorder="1" applyAlignment="1" applyProtection="1">
      <alignment horizontal="center"/>
    </xf>
    <xf numFmtId="44" fontId="6" fillId="0" borderId="1" xfId="2" applyFont="1" applyFill="1" applyBorder="1" applyAlignment="1" applyProtection="1">
      <alignment horizontal="right"/>
    </xf>
    <xf numFmtId="44" fontId="6" fillId="0" borderId="16" xfId="2" applyFont="1" applyBorder="1" applyAlignment="1" applyProtection="1">
      <alignment horizontal="right"/>
    </xf>
    <xf numFmtId="44" fontId="3" fillId="0" borderId="3" xfId="2" applyFont="1" applyBorder="1" applyAlignment="1" applyProtection="1">
      <alignment horizontal="center"/>
    </xf>
    <xf numFmtId="44" fontId="6" fillId="0" borderId="1" xfId="2" applyFont="1" applyBorder="1" applyAlignment="1" applyProtection="1">
      <alignment horizontal="right"/>
    </xf>
    <xf numFmtId="0" fontId="20" fillId="0" borderId="3" xfId="0" applyFont="1" applyBorder="1" applyAlignment="1" applyProtection="1">
      <alignment horizontal="center"/>
    </xf>
    <xf numFmtId="0" fontId="5" fillId="0" borderId="2" xfId="0" applyFont="1" applyBorder="1" applyAlignment="1" applyProtection="1">
      <alignment horizontal="left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/>
    </xf>
    <xf numFmtId="0" fontId="6" fillId="0" borderId="2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5" xfId="0" applyFont="1" applyBorder="1" applyAlignment="1" applyProtection="1">
      <alignment horizontal="center" wrapText="1"/>
      <protection locked="0"/>
    </xf>
    <xf numFmtId="44" fontId="6" fillId="0" borderId="1" xfId="2" applyFont="1" applyBorder="1" applyAlignment="1" applyProtection="1">
      <alignment horizontal="right"/>
      <protection locked="0"/>
    </xf>
    <xf numFmtId="0" fontId="3" fillId="3" borderId="4" xfId="0" applyFont="1" applyFill="1" applyBorder="1" applyAlignment="1" applyProtection="1">
      <alignment horizontal="left"/>
      <protection locked="0"/>
    </xf>
    <xf numFmtId="0" fontId="1" fillId="3" borderId="4" xfId="0" applyFont="1" applyFill="1" applyBorder="1" applyAlignment="1" applyProtection="1">
      <alignment horizontal="left"/>
      <protection locked="0"/>
    </xf>
    <xf numFmtId="44" fontId="5" fillId="0" borderId="4" xfId="2" applyFont="1" applyBorder="1" applyAlignment="1" applyProtection="1">
      <alignment horizontal="right"/>
    </xf>
    <xf numFmtId="44" fontId="5" fillId="2" borderId="4" xfId="2" applyFont="1" applyFill="1" applyBorder="1" applyAlignment="1" applyProtection="1">
      <alignment horizontal="right"/>
    </xf>
    <xf numFmtId="44" fontId="5" fillId="0" borderId="4" xfId="2" applyFont="1" applyFill="1" applyBorder="1" applyAlignment="1" applyProtection="1">
      <alignment horizontal="right"/>
    </xf>
    <xf numFmtId="44" fontId="22" fillId="3" borderId="4" xfId="0" applyNumberFormat="1" applyFont="1" applyFill="1" applyBorder="1" applyAlignment="1" applyProtection="1">
      <alignment horizontal="left"/>
      <protection locked="0"/>
    </xf>
    <xf numFmtId="44" fontId="23" fillId="0" borderId="4" xfId="0" applyNumberFormat="1" applyFont="1" applyBorder="1"/>
    <xf numFmtId="0" fontId="3" fillId="0" borderId="12" xfId="2" applyNumberFormat="1" applyFont="1" applyBorder="1" applyAlignment="1" applyProtection="1">
      <alignment horizontal="center"/>
    </xf>
    <xf numFmtId="0" fontId="6" fillId="0" borderId="14" xfId="2" applyNumberFormat="1" applyFont="1" applyBorder="1" applyAlignment="1" applyProtection="1">
      <alignment horizontal="center"/>
    </xf>
    <xf numFmtId="0" fontId="6" fillId="0" borderId="2" xfId="2" applyNumberFormat="1" applyFont="1" applyBorder="1" applyAlignment="1" applyProtection="1">
      <alignment horizontal="center"/>
    </xf>
    <xf numFmtId="0" fontId="27" fillId="0" borderId="4" xfId="2" applyNumberFormat="1" applyFont="1" applyFill="1" applyBorder="1" applyAlignment="1" applyProtection="1">
      <alignment horizontal="center" vertical="center"/>
    </xf>
    <xf numFmtId="0" fontId="27" fillId="0" borderId="4" xfId="2" applyNumberFormat="1" applyFont="1" applyBorder="1" applyAlignment="1" applyProtection="1">
      <alignment horizontal="center" vertical="center"/>
    </xf>
    <xf numFmtId="0" fontId="27" fillId="0" borderId="4" xfId="2" applyNumberFormat="1" applyFont="1" applyBorder="1" applyAlignment="1" applyProtection="1">
      <alignment horizontal="center"/>
    </xf>
    <xf numFmtId="0" fontId="11" fillId="0" borderId="11" xfId="0" applyFont="1" applyBorder="1" applyAlignment="1" applyProtection="1">
      <alignment horizontal="center"/>
    </xf>
    <xf numFmtId="0" fontId="11" fillId="0" borderId="12" xfId="0" applyFont="1" applyBorder="1" applyAlignment="1" applyProtection="1">
      <alignment horizontal="center"/>
    </xf>
    <xf numFmtId="0" fontId="11" fillId="0" borderId="15" xfId="0" applyFont="1" applyBorder="1" applyAlignment="1" applyProtection="1">
      <alignment horizontal="center"/>
    </xf>
    <xf numFmtId="0" fontId="11" fillId="0" borderId="16" xfId="0" applyFont="1" applyBorder="1" applyAlignment="1" applyProtection="1">
      <alignment horizontal="center"/>
    </xf>
    <xf numFmtId="0" fontId="11" fillId="0" borderId="1" xfId="0" applyFont="1" applyBorder="1" applyAlignment="1" applyProtection="1">
      <alignment horizontal="center"/>
    </xf>
    <xf numFmtId="0" fontId="11" fillId="0" borderId="13" xfId="0" applyFont="1" applyBorder="1" applyAlignment="1" applyProtection="1">
      <alignment horizontal="center"/>
    </xf>
    <xf numFmtId="0" fontId="11" fillId="0" borderId="14" xfId="0" applyFont="1" applyBorder="1" applyAlignment="1" applyProtection="1">
      <alignment horizontal="center"/>
    </xf>
    <xf numFmtId="0" fontId="11" fillId="0" borderId="3" xfId="0" applyFont="1" applyBorder="1" applyAlignment="1" applyProtection="1">
      <alignment horizontal="center"/>
    </xf>
    <xf numFmtId="0" fontId="11" fillId="0" borderId="2" xfId="0" applyFont="1" applyBorder="1" applyAlignment="1" applyProtection="1">
      <alignment horizontal="center"/>
    </xf>
    <xf numFmtId="0" fontId="3" fillId="0" borderId="13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14" xfId="0" applyFont="1" applyFill="1" applyBorder="1" applyAlignment="1" applyProtection="1">
      <alignment horizontal="center"/>
    </xf>
    <xf numFmtId="0" fontId="21" fillId="0" borderId="17" xfId="0" applyFont="1" applyBorder="1" applyAlignment="1" applyProtection="1">
      <alignment horizontal="center" vertical="center"/>
    </xf>
    <xf numFmtId="0" fontId="21" fillId="0" borderId="18" xfId="0" applyFont="1" applyBorder="1" applyAlignment="1" applyProtection="1">
      <alignment horizontal="center" vertical="center"/>
    </xf>
    <xf numFmtId="0" fontId="21" fillId="0" borderId="19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wrapText="1"/>
      <protection locked="0"/>
    </xf>
    <xf numFmtId="0" fontId="1" fillId="0" borderId="7" xfId="0" applyFont="1" applyBorder="1" applyAlignment="1" applyProtection="1">
      <alignment horizontal="center" wrapText="1"/>
      <protection locked="0"/>
    </xf>
    <xf numFmtId="0" fontId="3" fillId="0" borderId="3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0" fillId="0" borderId="4" xfId="0" applyFill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/>
    </xf>
    <xf numFmtId="0" fontId="0" fillId="0" borderId="17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3" fillId="0" borderId="17" xfId="0" applyFont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3" fillId="0" borderId="19" xfId="0" applyFont="1" applyBorder="1" applyAlignment="1" applyProtection="1">
      <alignment horizontal="center"/>
    </xf>
    <xf numFmtId="0" fontId="3" fillId="2" borderId="17" xfId="0" applyFont="1" applyFill="1" applyBorder="1" applyAlignment="1" applyProtection="1">
      <alignment horizontal="center"/>
    </xf>
    <xf numFmtId="0" fontId="3" fillId="2" borderId="18" xfId="0" applyFont="1" applyFill="1" applyBorder="1" applyAlignment="1" applyProtection="1">
      <alignment horizontal="center"/>
    </xf>
    <xf numFmtId="0" fontId="3" fillId="2" borderId="19" xfId="0" applyFont="1" applyFill="1" applyBorder="1" applyAlignment="1" applyProtection="1">
      <alignment horizontal="center"/>
    </xf>
    <xf numFmtId="0" fontId="24" fillId="4" borderId="0" xfId="0" applyFont="1" applyFill="1" applyAlignment="1" applyProtection="1">
      <alignment horizontal="center"/>
    </xf>
    <xf numFmtId="0" fontId="24" fillId="4" borderId="0" xfId="0" applyFont="1" applyFill="1" applyProtection="1"/>
    <xf numFmtId="0" fontId="25" fillId="4" borderId="0" xfId="0" applyFont="1" applyFill="1" applyAlignment="1" applyProtection="1">
      <alignment horizontal="center"/>
    </xf>
    <xf numFmtId="0" fontId="26" fillId="4" borderId="0" xfId="0" applyFont="1" applyFill="1" applyAlignment="1" applyProtection="1">
      <alignment horizontal="center"/>
      <protection locked="0"/>
    </xf>
    <xf numFmtId="0" fontId="28" fillId="0" borderId="0" xfId="0" applyFont="1" applyProtection="1"/>
  </cellXfs>
  <cellStyles count="3">
    <cellStyle name="Euro" xfId="1"/>
    <cellStyle name="Moneda" xfId="2" builtinId="4"/>
    <cellStyle name="Normal" xfId="0" builtinId="0"/>
  </cellStyles>
  <dxfs count="0"/>
  <tableStyles count="0" defaultTableStyle="TableStyleMedium9" defaultPivotStyle="PivotStyleLight16"/>
  <colors>
    <mruColors>
      <color rgb="FF66CCFF"/>
      <color rgb="FFCD47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1"/>
  <sheetViews>
    <sheetView showGridLines="0" workbookViewId="0"/>
  </sheetViews>
  <sheetFormatPr baseColWidth="10" defaultColWidth="11.42578125" defaultRowHeight="12.75" x14ac:dyDescent="0.2"/>
  <cols>
    <col min="1" max="1" width="11.42578125" style="4"/>
    <col min="2" max="4" width="13.7109375" style="4" customWidth="1"/>
    <col min="5" max="5" width="11.42578125" style="4"/>
    <col min="6" max="7" width="13.7109375" style="4" customWidth="1"/>
    <col min="8" max="16384" width="11.42578125" style="4"/>
  </cols>
  <sheetData>
    <row r="2" spans="1:7" ht="18.75" x14ac:dyDescent="0.3">
      <c r="B2" s="7" t="s">
        <v>50</v>
      </c>
      <c r="C2" s="8"/>
      <c r="D2" s="8"/>
      <c r="E2" s="8"/>
      <c r="F2" s="8"/>
      <c r="G2" s="8"/>
    </row>
    <row r="3" spans="1:7" x14ac:dyDescent="0.2">
      <c r="B3" s="9" t="s">
        <v>51</v>
      </c>
      <c r="C3" s="8"/>
      <c r="D3" s="8"/>
      <c r="E3" s="8"/>
      <c r="F3" s="8"/>
      <c r="G3" s="8"/>
    </row>
    <row r="4" spans="1:7" x14ac:dyDescent="0.2">
      <c r="B4" s="20" t="s">
        <v>56</v>
      </c>
      <c r="C4" s="8"/>
      <c r="D4" s="8"/>
      <c r="E4" s="8"/>
      <c r="F4" s="8"/>
      <c r="G4" s="8"/>
    </row>
    <row r="5" spans="1:7" x14ac:dyDescent="0.2">
      <c r="B5" s="8"/>
      <c r="C5" s="8"/>
      <c r="D5" s="8"/>
      <c r="E5" s="8"/>
      <c r="F5" s="8"/>
      <c r="G5" s="8"/>
    </row>
    <row r="6" spans="1:7" x14ac:dyDescent="0.2">
      <c r="B6" s="8"/>
      <c r="C6" s="8"/>
      <c r="D6" s="8"/>
      <c r="E6" s="8"/>
      <c r="F6" s="8"/>
      <c r="G6" s="8"/>
    </row>
    <row r="7" spans="1:7" ht="18.75" customHeight="1" x14ac:dyDescent="0.2">
      <c r="B7" s="154" t="s">
        <v>10</v>
      </c>
      <c r="C7" s="154"/>
      <c r="D7" s="154"/>
      <c r="E7" s="8"/>
      <c r="F7" s="147" t="s">
        <v>52</v>
      </c>
      <c r="G7" s="148"/>
    </row>
    <row r="8" spans="1:7" ht="14.25" customHeight="1" x14ac:dyDescent="0.2">
      <c r="B8" s="151" t="s">
        <v>9</v>
      </c>
      <c r="C8" s="151"/>
      <c r="D8" s="151"/>
      <c r="E8" s="8"/>
      <c r="F8" s="152" t="s">
        <v>53</v>
      </c>
      <c r="G8" s="153"/>
    </row>
    <row r="9" spans="1:7" ht="8.25" customHeight="1" x14ac:dyDescent="0.2">
      <c r="B9" s="155"/>
      <c r="C9" s="155"/>
      <c r="D9" s="155"/>
      <c r="E9" s="8"/>
      <c r="F9" s="149"/>
      <c r="G9" s="150"/>
    </row>
    <row r="10" spans="1:7" ht="16.5" customHeight="1" x14ac:dyDescent="0.2">
      <c r="B10" s="10" t="s">
        <v>11</v>
      </c>
      <c r="C10" s="10" t="s">
        <v>13</v>
      </c>
      <c r="D10" s="10" t="s">
        <v>7</v>
      </c>
      <c r="E10" s="8"/>
      <c r="F10" s="10" t="s">
        <v>16</v>
      </c>
      <c r="G10" s="10" t="s">
        <v>54</v>
      </c>
    </row>
    <row r="11" spans="1:7" x14ac:dyDescent="0.2">
      <c r="A11" s="2"/>
      <c r="B11" s="10" t="s">
        <v>12</v>
      </c>
      <c r="C11" s="10" t="s">
        <v>14</v>
      </c>
      <c r="D11" s="10" t="s">
        <v>15</v>
      </c>
      <c r="E11" s="8"/>
      <c r="F11" s="10"/>
      <c r="G11" s="10" t="s">
        <v>55</v>
      </c>
    </row>
    <row r="12" spans="1:7" x14ac:dyDescent="0.2">
      <c r="A12" s="3"/>
      <c r="B12" s="11"/>
      <c r="C12" s="11"/>
      <c r="D12" s="11"/>
      <c r="E12" s="12"/>
      <c r="F12" s="11"/>
      <c r="G12" s="11"/>
    </row>
    <row r="13" spans="1:7" ht="15.95" customHeight="1" x14ac:dyDescent="0.2">
      <c r="A13" s="1"/>
      <c r="B13" s="21">
        <v>0.01</v>
      </c>
      <c r="C13" s="21">
        <v>0</v>
      </c>
      <c r="D13" s="22">
        <v>1.9199999999999998E-2</v>
      </c>
      <c r="E13" s="15"/>
      <c r="F13" s="21">
        <v>0.01</v>
      </c>
      <c r="G13" s="21">
        <v>407.02</v>
      </c>
    </row>
    <row r="14" spans="1:7" ht="15.95" customHeight="1" x14ac:dyDescent="0.2">
      <c r="A14" s="1"/>
      <c r="B14" s="21">
        <v>496.08</v>
      </c>
      <c r="C14" s="21">
        <v>9.52</v>
      </c>
      <c r="D14" s="22">
        <v>6.4000000000000001E-2</v>
      </c>
      <c r="E14" s="15"/>
      <c r="F14" s="21">
        <v>1768.97</v>
      </c>
      <c r="G14" s="21">
        <v>406.83</v>
      </c>
    </row>
    <row r="15" spans="1:7" ht="15.95" customHeight="1" x14ac:dyDescent="0.2">
      <c r="A15" s="1"/>
      <c r="B15" s="21">
        <v>4210.42</v>
      </c>
      <c r="C15" s="21">
        <v>247.23</v>
      </c>
      <c r="D15" s="22">
        <v>0.10879999999999999</v>
      </c>
      <c r="E15" s="15"/>
      <c r="F15" s="21">
        <v>2653.39</v>
      </c>
      <c r="G15" s="21">
        <v>406.62</v>
      </c>
    </row>
    <row r="16" spans="1:7" ht="15.95" customHeight="1" x14ac:dyDescent="0.2">
      <c r="A16" s="1"/>
      <c r="B16" s="21">
        <v>7399.43</v>
      </c>
      <c r="C16" s="21">
        <v>594.24</v>
      </c>
      <c r="D16" s="22">
        <v>0.16</v>
      </c>
      <c r="E16" s="15"/>
      <c r="F16" s="21">
        <v>3472.85</v>
      </c>
      <c r="G16" s="21">
        <v>392.77</v>
      </c>
    </row>
    <row r="17" spans="1:7" ht="15.95" customHeight="1" x14ac:dyDescent="0.2">
      <c r="A17" s="1"/>
      <c r="B17" s="21">
        <v>8601.51</v>
      </c>
      <c r="C17" s="21">
        <v>786.55</v>
      </c>
      <c r="D17" s="22">
        <v>0.1792</v>
      </c>
      <c r="E17" s="15"/>
      <c r="F17" s="21">
        <v>3537.88</v>
      </c>
      <c r="G17" s="21">
        <v>382.46</v>
      </c>
    </row>
    <row r="18" spans="1:7" ht="15.95" customHeight="1" x14ac:dyDescent="0.2">
      <c r="A18" s="1"/>
      <c r="B18" s="21">
        <v>10298.36</v>
      </c>
      <c r="C18" s="21">
        <v>1090.6199999999999</v>
      </c>
      <c r="D18" s="22">
        <v>0.21360000000000001</v>
      </c>
      <c r="E18" s="15"/>
      <c r="F18" s="21">
        <v>4446.16</v>
      </c>
      <c r="G18" s="21">
        <v>354.23</v>
      </c>
    </row>
    <row r="19" spans="1:7" ht="15.95" customHeight="1" x14ac:dyDescent="0.2">
      <c r="A19" s="1"/>
      <c r="B19" s="21">
        <v>20770.3</v>
      </c>
      <c r="C19" s="21">
        <v>3327.42</v>
      </c>
      <c r="D19" s="22">
        <v>0.23519999999999999</v>
      </c>
      <c r="E19" s="8"/>
      <c r="F19" s="21">
        <v>4717.1899999999996</v>
      </c>
      <c r="G19" s="21">
        <v>324.87</v>
      </c>
    </row>
    <row r="20" spans="1:7" ht="15.95" customHeight="1" x14ac:dyDescent="0.2">
      <c r="A20" s="1"/>
      <c r="B20" s="21">
        <v>32736.84</v>
      </c>
      <c r="C20" s="21">
        <v>6141.95</v>
      </c>
      <c r="D20" s="22">
        <v>0.3</v>
      </c>
      <c r="E20" s="8"/>
      <c r="F20" s="21">
        <v>5335.43</v>
      </c>
      <c r="G20" s="21">
        <v>294.63</v>
      </c>
    </row>
    <row r="21" spans="1:7" x14ac:dyDescent="0.2">
      <c r="A21" s="1"/>
      <c r="B21" s="16"/>
      <c r="C21" s="16"/>
      <c r="D21" s="17"/>
      <c r="E21" s="8"/>
      <c r="F21" s="21">
        <v>6224.68</v>
      </c>
      <c r="G21" s="21">
        <v>253.54</v>
      </c>
    </row>
    <row r="22" spans="1:7" x14ac:dyDescent="0.2">
      <c r="A22" s="1"/>
      <c r="E22" s="8"/>
      <c r="F22" s="23">
        <v>7113.91</v>
      </c>
      <c r="G22" s="23">
        <v>217.61</v>
      </c>
    </row>
    <row r="23" spans="1:7" x14ac:dyDescent="0.2">
      <c r="B23" s="8"/>
      <c r="C23" s="8"/>
      <c r="D23" s="8"/>
      <c r="E23" s="8"/>
      <c r="F23" s="23">
        <v>7382.34</v>
      </c>
      <c r="G23" s="23">
        <v>0</v>
      </c>
    </row>
    <row r="24" spans="1:7" x14ac:dyDescent="0.2">
      <c r="B24" s="8"/>
      <c r="C24" s="8"/>
      <c r="D24" s="8"/>
      <c r="E24" s="8"/>
      <c r="F24" s="18"/>
      <c r="G24" s="18"/>
    </row>
    <row r="25" spans="1:7" x14ac:dyDescent="0.2">
      <c r="C25" s="8"/>
      <c r="D25" s="8"/>
      <c r="E25" s="8"/>
      <c r="F25" s="8"/>
      <c r="G25" s="8"/>
    </row>
    <row r="26" spans="1:7" x14ac:dyDescent="0.2">
      <c r="C26" s="8"/>
      <c r="D26" s="8"/>
      <c r="E26" s="8"/>
      <c r="F26" s="8"/>
      <c r="G26" s="8"/>
    </row>
    <row r="27" spans="1:7" x14ac:dyDescent="0.2">
      <c r="C27" s="8"/>
      <c r="D27" s="8"/>
      <c r="E27" s="8"/>
      <c r="F27" s="8"/>
      <c r="G27" s="8"/>
    </row>
    <row r="28" spans="1:7" x14ac:dyDescent="0.2">
      <c r="C28" s="8"/>
      <c r="D28" s="8"/>
      <c r="E28" s="8"/>
      <c r="F28" s="8"/>
      <c r="G28" s="8"/>
    </row>
    <row r="29" spans="1:7" x14ac:dyDescent="0.2">
      <c r="B29" s="8"/>
      <c r="C29" s="8"/>
      <c r="D29" s="8"/>
      <c r="E29" s="8"/>
      <c r="F29" s="8"/>
      <c r="G29" s="8"/>
    </row>
    <row r="30" spans="1:7" x14ac:dyDescent="0.2">
      <c r="B30" s="9" t="s">
        <v>19</v>
      </c>
      <c r="C30" s="8"/>
      <c r="D30" s="8"/>
      <c r="E30" s="8"/>
      <c r="F30" s="8"/>
      <c r="G30" s="8"/>
    </row>
    <row r="31" spans="1:7" ht="15.75" x14ac:dyDescent="0.25">
      <c r="B31" s="19" t="s">
        <v>57</v>
      </c>
      <c r="C31" s="8"/>
      <c r="D31" s="8"/>
      <c r="E31" s="8"/>
      <c r="F31" s="8"/>
      <c r="G31" s="8"/>
    </row>
    <row r="32" spans="1:7" x14ac:dyDescent="0.2">
      <c r="B32" s="35" t="s">
        <v>47</v>
      </c>
      <c r="C32" s="8"/>
      <c r="D32" s="8"/>
      <c r="E32" s="8"/>
      <c r="F32" s="8"/>
      <c r="G32" s="8"/>
    </row>
    <row r="41" spans="2:7" x14ac:dyDescent="0.2">
      <c r="B41" s="6" t="s">
        <v>45</v>
      </c>
    </row>
    <row r="44" spans="2:7" ht="17.25" customHeight="1" x14ac:dyDescent="0.2">
      <c r="B44" s="154" t="s">
        <v>10</v>
      </c>
      <c r="C44" s="154"/>
      <c r="D44" s="154"/>
      <c r="E44" s="8"/>
      <c r="F44" s="147" t="s">
        <v>58</v>
      </c>
      <c r="G44" s="148"/>
    </row>
    <row r="45" spans="2:7" x14ac:dyDescent="0.2">
      <c r="B45" s="151" t="s">
        <v>9</v>
      </c>
      <c r="C45" s="151"/>
      <c r="D45" s="151"/>
      <c r="E45" s="8"/>
      <c r="F45" s="152" t="s">
        <v>59</v>
      </c>
      <c r="G45" s="153"/>
    </row>
    <row r="46" spans="2:7" ht="5.25" customHeight="1" x14ac:dyDescent="0.2">
      <c r="B46" s="155"/>
      <c r="C46" s="155"/>
      <c r="D46" s="155"/>
      <c r="E46" s="8"/>
      <c r="F46" s="149"/>
      <c r="G46" s="150"/>
    </row>
    <row r="47" spans="2:7" x14ac:dyDescent="0.2">
      <c r="B47" s="10" t="s">
        <v>11</v>
      </c>
      <c r="C47" s="10" t="s">
        <v>13</v>
      </c>
      <c r="D47" s="10" t="s">
        <v>7</v>
      </c>
      <c r="E47" s="8"/>
      <c r="F47" s="10" t="s">
        <v>16</v>
      </c>
      <c r="G47" s="10" t="s">
        <v>17</v>
      </c>
    </row>
    <row r="48" spans="2:7" x14ac:dyDescent="0.2">
      <c r="B48" s="10" t="s">
        <v>12</v>
      </c>
      <c r="C48" s="10" t="s">
        <v>14</v>
      </c>
      <c r="D48" s="10" t="s">
        <v>15</v>
      </c>
      <c r="E48" s="8"/>
      <c r="F48" s="10"/>
      <c r="G48" s="10" t="s">
        <v>18</v>
      </c>
    </row>
    <row r="49" spans="2:7" x14ac:dyDescent="0.2">
      <c r="B49" s="11"/>
      <c r="C49" s="11"/>
      <c r="D49" s="11"/>
      <c r="E49" s="12"/>
      <c r="F49" s="11"/>
      <c r="G49" s="11"/>
    </row>
    <row r="50" spans="2:7" ht="15.95" customHeight="1" x14ac:dyDescent="0.2">
      <c r="B50" s="13">
        <v>0.01</v>
      </c>
      <c r="C50" s="13">
        <v>0</v>
      </c>
      <c r="D50" s="14">
        <f t="shared" ref="D50:D57" si="0">D13</f>
        <v>1.9199999999999998E-2</v>
      </c>
      <c r="E50" s="15"/>
      <c r="F50" s="13">
        <v>0.01</v>
      </c>
      <c r="G50" s="13">
        <f t="shared" ref="G50:G60" si="1">G13/2</f>
        <v>203.51</v>
      </c>
    </row>
    <row r="51" spans="2:7" ht="15.95" customHeight="1" x14ac:dyDescent="0.2">
      <c r="B51" s="13">
        <f t="shared" ref="B51:C57" si="2">B14/2</f>
        <v>248.04</v>
      </c>
      <c r="C51" s="13">
        <f t="shared" si="2"/>
        <v>4.76</v>
      </c>
      <c r="D51" s="14">
        <f t="shared" si="0"/>
        <v>6.4000000000000001E-2</v>
      </c>
      <c r="E51" s="15"/>
      <c r="F51" s="13">
        <f t="shared" ref="F51:F60" si="3">F14/2</f>
        <v>884.48500000000001</v>
      </c>
      <c r="G51" s="13">
        <f t="shared" si="1"/>
        <v>203.41499999999999</v>
      </c>
    </row>
    <row r="52" spans="2:7" ht="15.95" customHeight="1" x14ac:dyDescent="0.2">
      <c r="B52" s="13">
        <f t="shared" si="2"/>
        <v>2105.21</v>
      </c>
      <c r="C52" s="13">
        <f t="shared" si="2"/>
        <v>123.61499999999999</v>
      </c>
      <c r="D52" s="14">
        <f t="shared" si="0"/>
        <v>0.10879999999999999</v>
      </c>
      <c r="E52" s="15"/>
      <c r="F52" s="13">
        <f t="shared" si="3"/>
        <v>1326.6949999999999</v>
      </c>
      <c r="G52" s="13">
        <f t="shared" si="1"/>
        <v>203.31</v>
      </c>
    </row>
    <row r="53" spans="2:7" ht="15.95" customHeight="1" x14ac:dyDescent="0.2">
      <c r="B53" s="13">
        <f t="shared" si="2"/>
        <v>3699.7150000000001</v>
      </c>
      <c r="C53" s="13">
        <f t="shared" si="2"/>
        <v>297.12</v>
      </c>
      <c r="D53" s="14">
        <f t="shared" si="0"/>
        <v>0.16</v>
      </c>
      <c r="E53" s="15"/>
      <c r="F53" s="13">
        <f t="shared" si="3"/>
        <v>1736.425</v>
      </c>
      <c r="G53" s="13">
        <f t="shared" si="1"/>
        <v>196.38499999999999</v>
      </c>
    </row>
    <row r="54" spans="2:7" ht="15.95" customHeight="1" x14ac:dyDescent="0.2">
      <c r="B54" s="13">
        <f t="shared" si="2"/>
        <v>4300.7550000000001</v>
      </c>
      <c r="C54" s="13">
        <f t="shared" si="2"/>
        <v>393.27499999999998</v>
      </c>
      <c r="D54" s="14">
        <f t="shared" si="0"/>
        <v>0.1792</v>
      </c>
      <c r="E54" s="15"/>
      <c r="F54" s="13">
        <f t="shared" si="3"/>
        <v>1768.94</v>
      </c>
      <c r="G54" s="13">
        <f t="shared" si="1"/>
        <v>191.23</v>
      </c>
    </row>
    <row r="55" spans="2:7" ht="15.95" customHeight="1" x14ac:dyDescent="0.2">
      <c r="B55" s="13">
        <f t="shared" si="2"/>
        <v>5149.18</v>
      </c>
      <c r="C55" s="13">
        <f t="shared" si="2"/>
        <v>545.30999999999995</v>
      </c>
      <c r="D55" s="14">
        <f t="shared" si="0"/>
        <v>0.21360000000000001</v>
      </c>
      <c r="E55" s="15"/>
      <c r="F55" s="13">
        <f t="shared" si="3"/>
        <v>2223.08</v>
      </c>
      <c r="G55" s="13">
        <f t="shared" si="1"/>
        <v>177.11500000000001</v>
      </c>
    </row>
    <row r="56" spans="2:7" ht="15.95" customHeight="1" x14ac:dyDescent="0.2">
      <c r="B56" s="13">
        <f t="shared" si="2"/>
        <v>10385.15</v>
      </c>
      <c r="C56" s="13">
        <f t="shared" si="2"/>
        <v>1663.71</v>
      </c>
      <c r="D56" s="14">
        <f t="shared" si="0"/>
        <v>0.23519999999999999</v>
      </c>
      <c r="E56" s="8"/>
      <c r="F56" s="13">
        <f t="shared" si="3"/>
        <v>2358.5949999999998</v>
      </c>
      <c r="G56" s="13">
        <f t="shared" si="1"/>
        <v>162.435</v>
      </c>
    </row>
    <row r="57" spans="2:7" ht="15.95" customHeight="1" x14ac:dyDescent="0.2">
      <c r="B57" s="13">
        <f t="shared" si="2"/>
        <v>16368.42</v>
      </c>
      <c r="C57" s="13">
        <f t="shared" si="2"/>
        <v>3070.9749999999999</v>
      </c>
      <c r="D57" s="14">
        <f t="shared" si="0"/>
        <v>0.3</v>
      </c>
      <c r="E57" s="8"/>
      <c r="F57" s="13">
        <f t="shared" si="3"/>
        <v>2667.7150000000001</v>
      </c>
      <c r="G57" s="13">
        <f t="shared" si="1"/>
        <v>147.315</v>
      </c>
    </row>
    <row r="58" spans="2:7" ht="15.95" customHeight="1" x14ac:dyDescent="0.2">
      <c r="B58" s="16"/>
      <c r="C58" s="16"/>
      <c r="D58" s="17"/>
      <c r="E58" s="8"/>
      <c r="F58" s="13">
        <f t="shared" si="3"/>
        <v>3112.34</v>
      </c>
      <c r="G58" s="13">
        <f t="shared" si="1"/>
        <v>126.77</v>
      </c>
    </row>
    <row r="59" spans="2:7" ht="15.95" customHeight="1" x14ac:dyDescent="0.2">
      <c r="E59" s="8"/>
      <c r="F59" s="13">
        <f t="shared" si="3"/>
        <v>3556.9549999999999</v>
      </c>
      <c r="G59" s="13">
        <f t="shared" si="1"/>
        <v>108.80500000000001</v>
      </c>
    </row>
    <row r="60" spans="2:7" ht="15.95" customHeight="1" x14ac:dyDescent="0.2">
      <c r="B60" s="8"/>
      <c r="C60" s="8"/>
      <c r="D60" s="8"/>
      <c r="E60" s="8"/>
      <c r="F60" s="13">
        <f t="shared" si="3"/>
        <v>3691.17</v>
      </c>
      <c r="G60" s="13">
        <f t="shared" si="1"/>
        <v>0</v>
      </c>
    </row>
    <row r="61" spans="2:7" x14ac:dyDescent="0.2">
      <c r="B61" s="8"/>
      <c r="C61" s="8"/>
      <c r="D61" s="8"/>
      <c r="E61" s="8"/>
      <c r="F61" s="18"/>
      <c r="G61" s="18"/>
    </row>
  </sheetData>
  <sheetProtection password="CE24" sheet="1" objects="1" scenarios="1" formatCells="0" formatColumns="0" formatRows="0" insertColumns="0" insertRows="0" insertHyperlinks="0" deleteColumns="0" deleteRows="0" sort="0" autoFilter="0" pivotTables="0"/>
  <mergeCells count="12">
    <mergeCell ref="B46:D46"/>
    <mergeCell ref="F46:G46"/>
    <mergeCell ref="B44:D44"/>
    <mergeCell ref="F44:G44"/>
    <mergeCell ref="B45:D45"/>
    <mergeCell ref="F45:G45"/>
    <mergeCell ref="F7:G7"/>
    <mergeCell ref="F9:G9"/>
    <mergeCell ref="B8:D8"/>
    <mergeCell ref="F8:G8"/>
    <mergeCell ref="B7:D7"/>
    <mergeCell ref="B9:D9"/>
  </mergeCells>
  <phoneticPr fontId="0" type="noConversion"/>
  <pageMargins left="0.75" right="0.75" top="1" bottom="1" header="0" footer="0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47"/>
  <sheetViews>
    <sheetView showGridLines="0" tabSelected="1" zoomScale="98" zoomScaleNormal="98" workbookViewId="0">
      <selection activeCell="AD15" sqref="AD15:AG15"/>
    </sheetView>
  </sheetViews>
  <sheetFormatPr baseColWidth="10" defaultColWidth="11.42578125" defaultRowHeight="12.75" x14ac:dyDescent="0.2"/>
  <cols>
    <col min="1" max="1" width="2.85546875" style="4" customWidth="1"/>
    <col min="2" max="2" width="4.42578125" style="74" customWidth="1"/>
    <col min="3" max="3" width="35.85546875" style="4" customWidth="1"/>
    <col min="4" max="4" width="21" style="4" customWidth="1"/>
    <col min="5" max="5" width="12.28515625" style="4" customWidth="1"/>
    <col min="6" max="6" width="18.140625" style="4" customWidth="1"/>
    <col min="7" max="7" width="11.85546875" style="4" hidden="1" customWidth="1"/>
    <col min="8" max="8" width="12.140625" style="4" hidden="1" customWidth="1"/>
    <col min="9" max="9" width="11.5703125" style="4" hidden="1" customWidth="1"/>
    <col min="10" max="10" width="0.28515625" style="4" customWidth="1"/>
    <col min="11" max="11" width="11.7109375" style="4" customWidth="1"/>
    <col min="12" max="12" width="17.85546875" style="4" customWidth="1"/>
    <col min="13" max="13" width="8.7109375" style="4" hidden="1" customWidth="1"/>
    <col min="14" max="14" width="13.140625" style="4" hidden="1" customWidth="1"/>
    <col min="15" max="17" width="11" style="4" hidden="1" customWidth="1"/>
    <col min="18" max="19" width="13.140625" style="4" hidden="1" customWidth="1"/>
    <col min="20" max="20" width="10.5703125" style="4" hidden="1" customWidth="1"/>
    <col min="21" max="21" width="10.42578125" style="4" hidden="1" customWidth="1"/>
    <col min="22" max="22" width="13.140625" style="4" hidden="1" customWidth="1"/>
    <col min="23" max="23" width="11.5703125" style="4" hidden="1" customWidth="1"/>
    <col min="24" max="24" width="1.85546875" style="4" hidden="1" customWidth="1"/>
    <col min="25" max="25" width="14.85546875" style="4" customWidth="1"/>
    <col min="26" max="26" width="15.85546875" style="4" customWidth="1"/>
    <col min="27" max="27" width="10.7109375" style="4" customWidth="1"/>
    <col min="28" max="28" width="17.42578125" style="4" customWidth="1"/>
    <col min="29" max="29" width="13.42578125" style="4" hidden="1" customWidth="1"/>
    <col min="30" max="30" width="3.140625" style="4" customWidth="1"/>
    <col min="31" max="31" width="12.28515625" style="4" bestFit="1" customWidth="1"/>
    <col min="32" max="16384" width="11.42578125" style="4"/>
  </cols>
  <sheetData>
    <row r="1" spans="2:33" x14ac:dyDescent="0.2">
      <c r="B1" s="179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</row>
    <row r="2" spans="2:33" ht="27.75" customHeight="1" x14ac:dyDescent="0.25">
      <c r="B2" s="181" t="s">
        <v>61</v>
      </c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67"/>
    </row>
    <row r="3" spans="2:33" ht="27.75" customHeight="1" x14ac:dyDescent="0.4">
      <c r="B3" s="182" t="s">
        <v>88</v>
      </c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182"/>
      <c r="AB3" s="182"/>
      <c r="AC3" s="68"/>
      <c r="AE3" s="183" t="s">
        <v>83</v>
      </c>
    </row>
    <row r="4" spans="2:33" x14ac:dyDescent="0.2">
      <c r="B4" s="73"/>
      <c r="C4" s="24"/>
      <c r="D4" s="24"/>
      <c r="E4" s="25" t="s">
        <v>5</v>
      </c>
      <c r="F4" s="173" t="s">
        <v>1</v>
      </c>
      <c r="G4" s="174"/>
      <c r="H4" s="174"/>
      <c r="I4" s="174"/>
      <c r="J4" s="174"/>
      <c r="K4" s="174"/>
      <c r="L4" s="175"/>
      <c r="M4" s="26"/>
      <c r="N4" s="27" t="s">
        <v>24</v>
      </c>
      <c r="O4" s="28"/>
      <c r="P4" s="176" t="s">
        <v>8</v>
      </c>
      <c r="Q4" s="177"/>
      <c r="R4" s="177"/>
      <c r="S4" s="177"/>
      <c r="T4" s="177"/>
      <c r="U4" s="178"/>
      <c r="V4" s="27" t="s">
        <v>30</v>
      </c>
      <c r="W4" s="27" t="s">
        <v>9</v>
      </c>
      <c r="X4" s="29"/>
      <c r="Y4" s="25"/>
      <c r="Z4" s="173" t="s">
        <v>2</v>
      </c>
      <c r="AA4" s="175"/>
      <c r="AB4" s="25" t="s">
        <v>0</v>
      </c>
      <c r="AC4" s="25" t="s">
        <v>0</v>
      </c>
      <c r="AD4" s="38"/>
      <c r="AE4" s="39"/>
      <c r="AF4" s="39"/>
      <c r="AG4" s="40"/>
    </row>
    <row r="5" spans="2:33" ht="15" x14ac:dyDescent="0.25">
      <c r="B5" s="30" t="s">
        <v>78</v>
      </c>
      <c r="C5" s="75" t="s">
        <v>20</v>
      </c>
      <c r="D5" s="75" t="s">
        <v>62</v>
      </c>
      <c r="E5" s="30" t="s">
        <v>21</v>
      </c>
      <c r="F5" s="25" t="s">
        <v>5</v>
      </c>
      <c r="G5" s="25" t="s">
        <v>22</v>
      </c>
      <c r="H5" s="25" t="s">
        <v>22</v>
      </c>
      <c r="I5" s="25" t="s">
        <v>48</v>
      </c>
      <c r="J5" s="25" t="s">
        <v>24</v>
      </c>
      <c r="K5" s="25" t="s">
        <v>26</v>
      </c>
      <c r="L5" s="25" t="s">
        <v>28</v>
      </c>
      <c r="M5" s="26"/>
      <c r="N5" s="31" t="s">
        <v>25</v>
      </c>
      <c r="O5" s="28" t="s">
        <v>31</v>
      </c>
      <c r="P5" s="28" t="s">
        <v>11</v>
      </c>
      <c r="Q5" s="28" t="s">
        <v>33</v>
      </c>
      <c r="R5" s="28" t="s">
        <v>35</v>
      </c>
      <c r="S5" s="28" t="s">
        <v>36</v>
      </c>
      <c r="T5" s="28" t="s">
        <v>13</v>
      </c>
      <c r="U5" s="28" t="s">
        <v>9</v>
      </c>
      <c r="V5" s="31" t="s">
        <v>39</v>
      </c>
      <c r="W5" s="31" t="s">
        <v>40</v>
      </c>
      <c r="X5" s="29"/>
      <c r="Y5" s="102" t="s">
        <v>80</v>
      </c>
      <c r="Z5" s="164" t="s">
        <v>79</v>
      </c>
      <c r="AA5" s="25" t="s">
        <v>6</v>
      </c>
      <c r="AB5" s="30" t="s">
        <v>3</v>
      </c>
      <c r="AC5" s="30" t="s">
        <v>3</v>
      </c>
      <c r="AD5" s="156" t="s">
        <v>60</v>
      </c>
      <c r="AE5" s="157"/>
      <c r="AF5" s="157"/>
      <c r="AG5" s="158"/>
    </row>
    <row r="6" spans="2:33" x14ac:dyDescent="0.2">
      <c r="B6" s="30"/>
      <c r="C6" s="30"/>
      <c r="D6" s="30"/>
      <c r="E6" s="30"/>
      <c r="F6" s="30" t="s">
        <v>46</v>
      </c>
      <c r="G6" s="30" t="s">
        <v>49</v>
      </c>
      <c r="H6" s="30" t="s">
        <v>23</v>
      </c>
      <c r="I6" s="30"/>
      <c r="J6" s="30" t="s">
        <v>25</v>
      </c>
      <c r="K6" s="30" t="s">
        <v>27</v>
      </c>
      <c r="L6" s="30" t="s">
        <v>29</v>
      </c>
      <c r="M6" s="26"/>
      <c r="N6" s="31" t="s">
        <v>42</v>
      </c>
      <c r="O6" s="27" t="s">
        <v>32</v>
      </c>
      <c r="P6" s="27" t="s">
        <v>12</v>
      </c>
      <c r="Q6" s="27" t="s">
        <v>34</v>
      </c>
      <c r="R6" s="27" t="s">
        <v>34</v>
      </c>
      <c r="S6" s="27" t="s">
        <v>37</v>
      </c>
      <c r="T6" s="27" t="s">
        <v>14</v>
      </c>
      <c r="U6" s="27" t="s">
        <v>38</v>
      </c>
      <c r="V6" s="31" t="s">
        <v>18</v>
      </c>
      <c r="W6" s="32" t="s">
        <v>41</v>
      </c>
      <c r="X6" s="33"/>
      <c r="Y6" s="30"/>
      <c r="Z6" s="165"/>
      <c r="AA6" s="30" t="s">
        <v>43</v>
      </c>
      <c r="AB6" s="30" t="s">
        <v>4</v>
      </c>
      <c r="AC6" s="30" t="s">
        <v>4</v>
      </c>
      <c r="AD6" s="41"/>
      <c r="AE6" s="42"/>
      <c r="AF6" s="42"/>
      <c r="AG6" s="43"/>
    </row>
    <row r="7" spans="2:33" ht="23.45" customHeight="1" x14ac:dyDescent="0.25">
      <c r="B7" s="25"/>
      <c r="C7" s="125" t="s">
        <v>66</v>
      </c>
      <c r="D7" s="162"/>
      <c r="E7" s="123"/>
      <c r="F7" s="120"/>
      <c r="G7" s="114"/>
      <c r="H7" s="114"/>
      <c r="I7" s="114"/>
      <c r="J7" s="114"/>
      <c r="K7" s="117"/>
      <c r="L7" s="123"/>
      <c r="M7" s="114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6"/>
      <c r="Y7" s="141"/>
      <c r="Z7" s="123"/>
      <c r="AA7" s="123"/>
      <c r="AB7" s="120"/>
      <c r="AC7" s="106"/>
      <c r="AD7" s="39"/>
      <c r="AE7" s="39"/>
      <c r="AF7" s="39"/>
      <c r="AG7" s="40"/>
    </row>
    <row r="8" spans="2:33" ht="7.15" customHeight="1" x14ac:dyDescent="0.2">
      <c r="B8" s="129"/>
      <c r="C8" s="131"/>
      <c r="D8" s="163"/>
      <c r="E8" s="133"/>
      <c r="F8" s="121"/>
      <c r="G8" s="112">
        <v>0</v>
      </c>
      <c r="H8" s="112">
        <f t="shared" ref="H8" si="0">G8</f>
        <v>0</v>
      </c>
      <c r="I8" s="112">
        <v>0</v>
      </c>
      <c r="J8" s="112">
        <v>0</v>
      </c>
      <c r="K8" s="118"/>
      <c r="L8" s="124"/>
      <c r="M8" s="50"/>
      <c r="N8" s="113">
        <f>IF(E8=47.16,0,IF(E8&gt;47.16,J8*0.5,0))</f>
        <v>0</v>
      </c>
      <c r="O8" s="113">
        <f>F8+G8+H8+K8+N8+I8</f>
        <v>0</v>
      </c>
      <c r="P8" s="113" t="e">
        <f t="shared" ref="P8" si="1">VLOOKUP(O8,Tarifa1,1)</f>
        <v>#N/A</v>
      </c>
      <c r="Q8" s="113" t="e">
        <f t="shared" ref="Q8" si="2">O8-P8</f>
        <v>#N/A</v>
      </c>
      <c r="R8" s="113" t="e">
        <f t="shared" ref="R8" si="3">VLOOKUP(O8,Tarifa1,3)</f>
        <v>#N/A</v>
      </c>
      <c r="S8" s="113" t="e">
        <f t="shared" ref="S8" si="4">Q8*R8</f>
        <v>#N/A</v>
      </c>
      <c r="T8" s="113" t="e">
        <f t="shared" ref="T8" si="5">VLOOKUP(O8,Tarifa1,2)</f>
        <v>#N/A</v>
      </c>
      <c r="U8" s="113" t="e">
        <f t="shared" ref="U8" si="6">S8+T8</f>
        <v>#N/A</v>
      </c>
      <c r="V8" s="113" t="e">
        <f t="shared" ref="V8" si="7">VLOOKUP(O8,Credito1,2)</f>
        <v>#N/A</v>
      </c>
      <c r="W8" s="113" t="e">
        <f t="shared" ref="W8" si="8">U8-V8</f>
        <v>#N/A</v>
      </c>
      <c r="X8" s="52"/>
      <c r="Y8" s="142"/>
      <c r="Z8" s="124"/>
      <c r="AA8" s="124"/>
      <c r="AB8" s="124"/>
      <c r="AC8" s="107"/>
      <c r="AD8" s="42"/>
      <c r="AE8" s="42"/>
      <c r="AF8" s="42"/>
      <c r="AG8" s="43"/>
    </row>
    <row r="9" spans="2:33" ht="9.75" customHeight="1" x14ac:dyDescent="0.2">
      <c r="B9" s="130"/>
      <c r="C9" s="126"/>
      <c r="D9" s="132"/>
      <c r="E9" s="108"/>
      <c r="F9" s="109"/>
      <c r="G9" s="119"/>
      <c r="H9" s="108"/>
      <c r="I9" s="108"/>
      <c r="J9" s="108"/>
      <c r="K9" s="108"/>
      <c r="L9" s="110"/>
      <c r="M9" s="122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09"/>
      <c r="Y9" s="143"/>
      <c r="Z9" s="110"/>
      <c r="AA9" s="110"/>
      <c r="AB9" s="110"/>
      <c r="AC9" s="107"/>
      <c r="AD9" s="42"/>
      <c r="AE9" s="104"/>
      <c r="AF9" s="42"/>
      <c r="AG9" s="105"/>
    </row>
    <row r="10" spans="2:33" s="71" customFormat="1" ht="44.25" customHeight="1" x14ac:dyDescent="0.2">
      <c r="B10" s="128">
        <v>1</v>
      </c>
      <c r="C10" s="87" t="s">
        <v>74</v>
      </c>
      <c r="D10" s="127" t="s">
        <v>71</v>
      </c>
      <c r="E10" s="89">
        <v>414.31</v>
      </c>
      <c r="F10" s="90">
        <v>6214.64</v>
      </c>
      <c r="G10" s="89">
        <v>0</v>
      </c>
      <c r="H10" s="89">
        <f t="shared" ref="H10:H14" si="9">G10</f>
        <v>0</v>
      </c>
      <c r="I10" s="89">
        <v>0</v>
      </c>
      <c r="J10" s="89">
        <v>0</v>
      </c>
      <c r="K10" s="89"/>
      <c r="L10" s="91">
        <f>F10</f>
        <v>6214.64</v>
      </c>
      <c r="M10" s="91"/>
      <c r="N10" s="91">
        <f t="shared" ref="N10:N15" si="10">IF(E10=47.16,0,IF(E10&gt;47.16,J10*0.5,0))</f>
        <v>0</v>
      </c>
      <c r="O10" s="91">
        <f t="shared" ref="O10:O15" si="11">F10+G10+H10+K10+N10+I10</f>
        <v>6214.64</v>
      </c>
      <c r="P10" s="91">
        <f t="shared" ref="P10" si="12">VLOOKUP(O10,Tarifa1,1)</f>
        <v>5149.18</v>
      </c>
      <c r="Q10" s="91">
        <f t="shared" ref="Q10" si="13">O10-P10</f>
        <v>1065.46</v>
      </c>
      <c r="R10" s="91">
        <f t="shared" ref="R10" si="14">VLOOKUP(O10,Tarifa1,3)</f>
        <v>0.21360000000000001</v>
      </c>
      <c r="S10" s="91">
        <f t="shared" ref="S10" si="15">Q10*R10</f>
        <v>227.58225600000003</v>
      </c>
      <c r="T10" s="91">
        <f t="shared" ref="T10" si="16">VLOOKUP(O10,Tarifa1,2)</f>
        <v>545.30999999999995</v>
      </c>
      <c r="U10" s="91">
        <f t="shared" ref="U10" si="17">S10+T10</f>
        <v>772.89225599999997</v>
      </c>
      <c r="V10" s="91">
        <f t="shared" ref="V10" si="18">VLOOKUP(O10,Credito1,2)</f>
        <v>0</v>
      </c>
      <c r="W10" s="91">
        <f t="shared" ref="W10" si="19">U10-V10</f>
        <v>772.89225599999997</v>
      </c>
      <c r="X10" s="91"/>
      <c r="Y10" s="144">
        <v>39403</v>
      </c>
      <c r="Z10" s="91">
        <v>689.27</v>
      </c>
      <c r="AA10" s="91"/>
      <c r="AB10" s="91">
        <f>L10-Z10</f>
        <v>5525.3700000000008</v>
      </c>
      <c r="AC10" s="91">
        <f>SUM(AB10/2)</f>
        <v>2762.6850000000004</v>
      </c>
      <c r="AD10" s="166"/>
      <c r="AE10" s="166"/>
      <c r="AF10" s="166"/>
      <c r="AG10" s="166"/>
    </row>
    <row r="11" spans="2:33" s="72" customFormat="1" ht="44.25" customHeight="1" x14ac:dyDescent="0.2">
      <c r="B11" s="92">
        <v>2</v>
      </c>
      <c r="C11" s="87" t="s">
        <v>75</v>
      </c>
      <c r="D11" s="88" t="s">
        <v>73</v>
      </c>
      <c r="E11" s="89">
        <v>239.63</v>
      </c>
      <c r="F11" s="90">
        <v>3594.46</v>
      </c>
      <c r="G11" s="89">
        <v>0</v>
      </c>
      <c r="H11" s="89">
        <f t="shared" ref="H11:H12" si="20">G11</f>
        <v>0</v>
      </c>
      <c r="I11" s="89">
        <v>0</v>
      </c>
      <c r="J11" s="89">
        <v>0</v>
      </c>
      <c r="K11" s="89"/>
      <c r="L11" s="91">
        <f t="shared" ref="L11:L25" si="21">F11</f>
        <v>3594.46</v>
      </c>
      <c r="M11" s="91"/>
      <c r="N11" s="91">
        <f t="shared" si="10"/>
        <v>0</v>
      </c>
      <c r="O11" s="91">
        <f t="shared" si="11"/>
        <v>3594.46</v>
      </c>
      <c r="P11" s="91">
        <f t="shared" ref="P11" si="22">VLOOKUP(O11,Tarifa1,1)</f>
        <v>2105.21</v>
      </c>
      <c r="Q11" s="91">
        <f t="shared" ref="Q11:Q12" si="23">O11-P11</f>
        <v>1489.25</v>
      </c>
      <c r="R11" s="91">
        <f t="shared" ref="R11" si="24">VLOOKUP(O11,Tarifa1,3)</f>
        <v>0.10879999999999999</v>
      </c>
      <c r="S11" s="91">
        <f t="shared" ref="S11:S12" si="25">Q11*R11</f>
        <v>162.03039999999999</v>
      </c>
      <c r="T11" s="91">
        <f t="shared" ref="T11" si="26">VLOOKUP(O11,Tarifa1,2)</f>
        <v>123.61499999999999</v>
      </c>
      <c r="U11" s="91">
        <f t="shared" ref="U11:U12" si="27">S11+T11</f>
        <v>285.6454</v>
      </c>
      <c r="V11" s="91">
        <f t="shared" ref="V11" si="28">VLOOKUP(O11,Credito1,2)</f>
        <v>108.80500000000001</v>
      </c>
      <c r="W11" s="91">
        <f t="shared" ref="W11:W12" si="29">U11-V11</f>
        <v>176.84039999999999</v>
      </c>
      <c r="X11" s="91"/>
      <c r="Y11" s="144">
        <v>39284</v>
      </c>
      <c r="Z11" s="91">
        <v>269.68</v>
      </c>
      <c r="AA11" s="91"/>
      <c r="AB11" s="91">
        <f t="shared" ref="AB11:AB25" si="30">L11-Z11</f>
        <v>3324.78</v>
      </c>
      <c r="AC11" s="93">
        <f t="shared" ref="AC11:AC14" si="31">SUM(AB11/2)</f>
        <v>1662.39</v>
      </c>
      <c r="AD11" s="167"/>
      <c r="AE11" s="167"/>
      <c r="AF11" s="167"/>
      <c r="AG11" s="167"/>
    </row>
    <row r="12" spans="2:33" s="72" customFormat="1" ht="44.25" customHeight="1" x14ac:dyDescent="0.2">
      <c r="B12" s="92">
        <v>3</v>
      </c>
      <c r="C12" s="87" t="s">
        <v>72</v>
      </c>
      <c r="D12" s="88" t="s">
        <v>70</v>
      </c>
      <c r="E12" s="89">
        <v>306.27</v>
      </c>
      <c r="F12" s="90">
        <v>4594.04</v>
      </c>
      <c r="G12" s="94">
        <v>2</v>
      </c>
      <c r="H12" s="94">
        <f t="shared" si="20"/>
        <v>2</v>
      </c>
      <c r="I12" s="94">
        <v>0</v>
      </c>
      <c r="J12" s="94">
        <v>0</v>
      </c>
      <c r="K12" s="94"/>
      <c r="L12" s="91">
        <f t="shared" si="21"/>
        <v>4594.04</v>
      </c>
      <c r="M12" s="90"/>
      <c r="N12" s="90">
        <f t="shared" si="10"/>
        <v>0</v>
      </c>
      <c r="O12" s="90">
        <f t="shared" si="11"/>
        <v>4598.04</v>
      </c>
      <c r="P12" s="90">
        <f t="shared" ref="P12" si="32">VLOOKUP(O12,Tarifa1,1)</f>
        <v>4300.7550000000001</v>
      </c>
      <c r="Q12" s="90">
        <f t="shared" si="23"/>
        <v>297.28499999999985</v>
      </c>
      <c r="R12" s="90">
        <f t="shared" ref="R12" si="33">VLOOKUP(O12,Tarifa1,3)</f>
        <v>0.1792</v>
      </c>
      <c r="S12" s="90">
        <f t="shared" si="25"/>
        <v>53.273471999999977</v>
      </c>
      <c r="T12" s="90">
        <f t="shared" ref="T12" si="34">VLOOKUP(O12,Tarifa1,2)</f>
        <v>393.27499999999998</v>
      </c>
      <c r="U12" s="90">
        <f t="shared" si="27"/>
        <v>446.54847199999995</v>
      </c>
      <c r="V12" s="90">
        <f t="shared" ref="V12" si="35">VLOOKUP(O12,Credito1,2)</f>
        <v>0</v>
      </c>
      <c r="W12" s="90">
        <f t="shared" si="29"/>
        <v>446.54847199999995</v>
      </c>
      <c r="X12" s="90"/>
      <c r="Y12" s="144">
        <v>38997</v>
      </c>
      <c r="Z12" s="90">
        <v>395.63</v>
      </c>
      <c r="AA12" s="91"/>
      <c r="AB12" s="91">
        <f t="shared" si="30"/>
        <v>4198.41</v>
      </c>
      <c r="AC12" s="93">
        <f t="shared" si="31"/>
        <v>2099.2049999999999</v>
      </c>
      <c r="AD12" s="167"/>
      <c r="AE12" s="167"/>
      <c r="AF12" s="167"/>
      <c r="AG12" s="167"/>
    </row>
    <row r="13" spans="2:33" s="72" customFormat="1" ht="44.25" customHeight="1" x14ac:dyDescent="0.2">
      <c r="B13" s="92">
        <v>4</v>
      </c>
      <c r="C13" s="87" t="s">
        <v>67</v>
      </c>
      <c r="D13" s="95" t="s">
        <v>70</v>
      </c>
      <c r="E13" s="89">
        <v>358.63</v>
      </c>
      <c r="F13" s="90">
        <v>5379.5</v>
      </c>
      <c r="G13" s="96">
        <v>0</v>
      </c>
      <c r="H13" s="96">
        <f t="shared" si="9"/>
        <v>0</v>
      </c>
      <c r="I13" s="96">
        <v>0</v>
      </c>
      <c r="J13" s="96">
        <v>0</v>
      </c>
      <c r="K13" s="96"/>
      <c r="L13" s="91">
        <f t="shared" si="21"/>
        <v>5379.5</v>
      </c>
      <c r="M13" s="90"/>
      <c r="N13" s="90">
        <f t="shared" si="10"/>
        <v>0</v>
      </c>
      <c r="O13" s="90">
        <f t="shared" si="11"/>
        <v>5379.5</v>
      </c>
      <c r="P13" s="90">
        <f t="shared" ref="P13:P14" si="36">VLOOKUP(O13,Tarifa1,1)</f>
        <v>5149.18</v>
      </c>
      <c r="Q13" s="90">
        <f t="shared" ref="Q13:Q14" si="37">O13-P13</f>
        <v>230.31999999999971</v>
      </c>
      <c r="R13" s="90">
        <f t="shared" ref="R13:R14" si="38">VLOOKUP(O13,Tarifa1,3)</f>
        <v>0.21360000000000001</v>
      </c>
      <c r="S13" s="90">
        <f t="shared" ref="S13:S14" si="39">Q13*R13</f>
        <v>49.196351999999941</v>
      </c>
      <c r="T13" s="90">
        <f t="shared" ref="T13:T14" si="40">VLOOKUP(O13,Tarifa1,2)</f>
        <v>545.30999999999995</v>
      </c>
      <c r="U13" s="90">
        <f t="shared" ref="U13:U14" si="41">S13+T13</f>
        <v>594.50635199999988</v>
      </c>
      <c r="V13" s="90">
        <f t="shared" ref="V13:V14" si="42">VLOOKUP(O13,Credito1,2)</f>
        <v>0</v>
      </c>
      <c r="W13" s="90">
        <f t="shared" ref="W13:W14" si="43">U13-V13</f>
        <v>594.50635199999988</v>
      </c>
      <c r="X13" s="90"/>
      <c r="Y13" s="144">
        <v>39098</v>
      </c>
      <c r="Z13" s="90">
        <v>529.6</v>
      </c>
      <c r="AA13" s="91"/>
      <c r="AB13" s="91">
        <f t="shared" si="30"/>
        <v>4849.8999999999996</v>
      </c>
      <c r="AC13" s="93">
        <f t="shared" si="31"/>
        <v>2424.9499999999998</v>
      </c>
      <c r="AD13" s="166"/>
      <c r="AE13" s="166"/>
      <c r="AF13" s="166"/>
      <c r="AG13" s="166"/>
    </row>
    <row r="14" spans="2:33" s="72" customFormat="1" ht="40.5" customHeight="1" x14ac:dyDescent="0.2">
      <c r="B14" s="92">
        <v>5</v>
      </c>
      <c r="C14" s="87" t="s">
        <v>68</v>
      </c>
      <c r="D14" s="95" t="s">
        <v>73</v>
      </c>
      <c r="E14" s="89">
        <v>306.27</v>
      </c>
      <c r="F14" s="90">
        <v>4594.04</v>
      </c>
      <c r="G14" s="96">
        <v>0</v>
      </c>
      <c r="H14" s="96">
        <f t="shared" si="9"/>
        <v>0</v>
      </c>
      <c r="I14" s="96">
        <v>0</v>
      </c>
      <c r="J14" s="96">
        <v>0</v>
      </c>
      <c r="K14" s="96"/>
      <c r="L14" s="91">
        <f t="shared" si="21"/>
        <v>4594.04</v>
      </c>
      <c r="M14" s="90"/>
      <c r="N14" s="90">
        <f t="shared" si="10"/>
        <v>0</v>
      </c>
      <c r="O14" s="90">
        <f t="shared" si="11"/>
        <v>4594.04</v>
      </c>
      <c r="P14" s="90">
        <f t="shared" si="36"/>
        <v>4300.7550000000001</v>
      </c>
      <c r="Q14" s="90">
        <f t="shared" si="37"/>
        <v>293.28499999999985</v>
      </c>
      <c r="R14" s="90">
        <f t="shared" si="38"/>
        <v>0.1792</v>
      </c>
      <c r="S14" s="90">
        <f t="shared" si="39"/>
        <v>52.556671999999971</v>
      </c>
      <c r="T14" s="90">
        <f t="shared" si="40"/>
        <v>393.27499999999998</v>
      </c>
      <c r="U14" s="90">
        <f t="shared" si="41"/>
        <v>445.83167199999997</v>
      </c>
      <c r="V14" s="90">
        <f t="shared" si="42"/>
        <v>0</v>
      </c>
      <c r="W14" s="90">
        <f t="shared" si="43"/>
        <v>445.83167199999997</v>
      </c>
      <c r="X14" s="90"/>
      <c r="Y14" s="144">
        <v>41424</v>
      </c>
      <c r="Z14" s="90">
        <v>395.63</v>
      </c>
      <c r="AA14" s="91"/>
      <c r="AB14" s="91">
        <f t="shared" si="30"/>
        <v>4198.41</v>
      </c>
      <c r="AC14" s="93">
        <f t="shared" si="31"/>
        <v>2099.2049999999999</v>
      </c>
      <c r="AD14" s="167"/>
      <c r="AE14" s="167"/>
      <c r="AF14" s="167"/>
      <c r="AG14" s="167"/>
    </row>
    <row r="15" spans="2:33" s="72" customFormat="1" ht="36.75" customHeight="1" x14ac:dyDescent="0.2">
      <c r="B15" s="92">
        <v>6</v>
      </c>
      <c r="C15" s="87" t="s">
        <v>85</v>
      </c>
      <c r="D15" s="95" t="s">
        <v>73</v>
      </c>
      <c r="E15" s="89">
        <v>239.63</v>
      </c>
      <c r="F15" s="91">
        <v>3594.46</v>
      </c>
      <c r="G15" s="96">
        <v>0</v>
      </c>
      <c r="H15" s="96">
        <f t="shared" ref="H15" si="44">G15</f>
        <v>0</v>
      </c>
      <c r="I15" s="96">
        <v>0</v>
      </c>
      <c r="J15" s="96">
        <v>0</v>
      </c>
      <c r="K15" s="96"/>
      <c r="L15" s="91">
        <f t="shared" si="21"/>
        <v>3594.46</v>
      </c>
      <c r="M15" s="93"/>
      <c r="N15" s="97">
        <f t="shared" si="10"/>
        <v>0</v>
      </c>
      <c r="O15" s="97">
        <f t="shared" si="11"/>
        <v>3594.46</v>
      </c>
      <c r="P15" s="97">
        <f t="shared" ref="P15" si="45">VLOOKUP(O15,Tarifa1,1)</f>
        <v>2105.21</v>
      </c>
      <c r="Q15" s="97">
        <f t="shared" ref="Q15" si="46">O15-P15</f>
        <v>1489.25</v>
      </c>
      <c r="R15" s="97">
        <f t="shared" ref="R15" si="47">VLOOKUP(O15,Tarifa1,3)</f>
        <v>0.10879999999999999</v>
      </c>
      <c r="S15" s="97">
        <f t="shared" ref="S15" si="48">Q15*R15</f>
        <v>162.03039999999999</v>
      </c>
      <c r="T15" s="97">
        <f t="shared" ref="T15" si="49">VLOOKUP(O15,Tarifa1,2)</f>
        <v>123.61499999999999</v>
      </c>
      <c r="U15" s="97">
        <f t="shared" ref="U15" si="50">S15+T15</f>
        <v>285.6454</v>
      </c>
      <c r="V15" s="97">
        <f t="shared" ref="V15" si="51">VLOOKUP(O15,Credito1,2)</f>
        <v>108.80500000000001</v>
      </c>
      <c r="W15" s="97">
        <f t="shared" ref="W15" si="52">U15-V15</f>
        <v>176.84039999999999</v>
      </c>
      <c r="X15" s="91"/>
      <c r="Y15" s="145">
        <v>39764</v>
      </c>
      <c r="Z15" s="93">
        <v>269.68</v>
      </c>
      <c r="AA15" s="91"/>
      <c r="AB15" s="91">
        <f t="shared" si="30"/>
        <v>3324.78</v>
      </c>
      <c r="AC15" s="93">
        <f t="shared" ref="AC15:AC16" si="53">SUM(AB15/2)</f>
        <v>1662.39</v>
      </c>
      <c r="AD15" s="167"/>
      <c r="AE15" s="167"/>
      <c r="AF15" s="167"/>
      <c r="AG15" s="167"/>
    </row>
    <row r="16" spans="2:33" ht="30" customHeight="1" x14ac:dyDescent="0.3">
      <c r="B16" s="83">
        <v>7</v>
      </c>
      <c r="C16" s="98" t="s">
        <v>82</v>
      </c>
      <c r="D16" s="103" t="s">
        <v>73</v>
      </c>
      <c r="E16" s="89">
        <v>239.63</v>
      </c>
      <c r="F16" s="91">
        <v>3594.46</v>
      </c>
      <c r="G16" s="79"/>
      <c r="H16" s="79"/>
      <c r="I16" s="99"/>
      <c r="J16" s="79"/>
      <c r="K16" s="79"/>
      <c r="L16" s="85">
        <f t="shared" si="21"/>
        <v>3594.46</v>
      </c>
      <c r="M16" s="85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0"/>
      <c r="Y16" s="146">
        <v>39128</v>
      </c>
      <c r="Z16" s="93">
        <v>269.68</v>
      </c>
      <c r="AA16" s="85"/>
      <c r="AB16" s="91">
        <f t="shared" si="30"/>
        <v>3324.78</v>
      </c>
      <c r="AC16" s="85">
        <f t="shared" si="53"/>
        <v>1662.39</v>
      </c>
      <c r="AD16" s="168"/>
      <c r="AE16" s="168"/>
      <c r="AF16" s="168"/>
      <c r="AG16" s="168"/>
    </row>
    <row r="17" spans="2:33" ht="33.75" customHeight="1" x14ac:dyDescent="0.3">
      <c r="B17" s="100">
        <v>8</v>
      </c>
      <c r="C17" s="135" t="s">
        <v>86</v>
      </c>
      <c r="D17" s="103" t="s">
        <v>73</v>
      </c>
      <c r="E17" s="89">
        <v>239.63</v>
      </c>
      <c r="F17" s="91">
        <v>3594.46</v>
      </c>
      <c r="G17" s="140"/>
      <c r="H17" s="99"/>
      <c r="I17" s="99"/>
      <c r="J17" s="99"/>
      <c r="K17" s="99"/>
      <c r="L17" s="85">
        <f t="shared" si="21"/>
        <v>3594.46</v>
      </c>
      <c r="M17" s="136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8"/>
      <c r="Y17" s="146">
        <v>39772</v>
      </c>
      <c r="Z17" s="93">
        <v>269.68</v>
      </c>
      <c r="AA17" s="136"/>
      <c r="AB17" s="91">
        <f t="shared" si="30"/>
        <v>3324.78</v>
      </c>
      <c r="AC17" s="85"/>
      <c r="AD17" s="168"/>
      <c r="AE17" s="168"/>
      <c r="AF17" s="168"/>
      <c r="AG17" s="168"/>
    </row>
    <row r="18" spans="2:33" ht="30" hidden="1" customHeight="1" x14ac:dyDescent="0.3">
      <c r="B18" s="101"/>
      <c r="C18" s="134"/>
      <c r="D18" s="139"/>
      <c r="E18" s="89">
        <v>239.63</v>
      </c>
      <c r="F18" s="91">
        <v>3594.46</v>
      </c>
      <c r="G18" s="140"/>
      <c r="H18" s="99"/>
      <c r="I18" s="99"/>
      <c r="J18" s="99"/>
      <c r="K18" s="99"/>
      <c r="L18" s="85">
        <f t="shared" si="21"/>
        <v>3594.46</v>
      </c>
      <c r="M18" s="136"/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38"/>
      <c r="Y18" s="146" t="s">
        <v>81</v>
      </c>
      <c r="Z18" s="93">
        <v>269.68</v>
      </c>
      <c r="AA18" s="136"/>
      <c r="AB18" s="91">
        <f t="shared" si="30"/>
        <v>3324.78</v>
      </c>
      <c r="AC18" s="85"/>
      <c r="AD18" s="82"/>
      <c r="AE18" s="82"/>
      <c r="AF18" s="82"/>
      <c r="AG18" s="82"/>
    </row>
    <row r="19" spans="2:33" ht="30" hidden="1" customHeight="1" x14ac:dyDescent="0.3">
      <c r="B19" s="101"/>
      <c r="C19" s="134"/>
      <c r="D19" s="139"/>
      <c r="E19" s="89">
        <v>239.63</v>
      </c>
      <c r="F19" s="91">
        <v>3594.46</v>
      </c>
      <c r="G19" s="140"/>
      <c r="H19" s="99"/>
      <c r="I19" s="99"/>
      <c r="J19" s="99"/>
      <c r="K19" s="99"/>
      <c r="L19" s="85">
        <f t="shared" si="21"/>
        <v>3594.46</v>
      </c>
      <c r="M19" s="136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8"/>
      <c r="Y19" s="146" t="s">
        <v>81</v>
      </c>
      <c r="Z19" s="93">
        <v>269.68</v>
      </c>
      <c r="AA19" s="136"/>
      <c r="AB19" s="91">
        <f t="shared" si="30"/>
        <v>3324.78</v>
      </c>
      <c r="AC19" s="85"/>
      <c r="AD19" s="82"/>
      <c r="AE19" s="82"/>
      <c r="AF19" s="82"/>
      <c r="AG19" s="82"/>
    </row>
    <row r="20" spans="2:33" ht="30" hidden="1" customHeight="1" x14ac:dyDescent="0.3">
      <c r="B20" s="101"/>
      <c r="C20" s="134"/>
      <c r="D20" s="139"/>
      <c r="E20" s="89">
        <v>239.63</v>
      </c>
      <c r="F20" s="91">
        <v>3594.46</v>
      </c>
      <c r="G20" s="140"/>
      <c r="H20" s="99"/>
      <c r="I20" s="99"/>
      <c r="J20" s="99"/>
      <c r="K20" s="99"/>
      <c r="L20" s="85">
        <f t="shared" si="21"/>
        <v>3594.46</v>
      </c>
      <c r="M20" s="136"/>
      <c r="N20" s="137"/>
      <c r="O20" s="137"/>
      <c r="P20" s="137"/>
      <c r="Q20" s="137"/>
      <c r="R20" s="137"/>
      <c r="S20" s="137"/>
      <c r="T20" s="137"/>
      <c r="U20" s="137"/>
      <c r="V20" s="137"/>
      <c r="W20" s="137"/>
      <c r="X20" s="138"/>
      <c r="Y20" s="146" t="s">
        <v>81</v>
      </c>
      <c r="Z20" s="93">
        <v>269.68</v>
      </c>
      <c r="AA20" s="136"/>
      <c r="AB20" s="91">
        <f t="shared" si="30"/>
        <v>3324.78</v>
      </c>
      <c r="AC20" s="85"/>
      <c r="AD20" s="82"/>
      <c r="AE20" s="82"/>
      <c r="AF20" s="82"/>
      <c r="AG20" s="82"/>
    </row>
    <row r="21" spans="2:33" ht="30" hidden="1" customHeight="1" x14ac:dyDescent="0.3">
      <c r="B21" s="101"/>
      <c r="C21" s="134"/>
      <c r="D21" s="139"/>
      <c r="E21" s="89">
        <v>239.63</v>
      </c>
      <c r="F21" s="91">
        <v>3594.46</v>
      </c>
      <c r="G21" s="140"/>
      <c r="H21" s="99"/>
      <c r="I21" s="99"/>
      <c r="J21" s="99"/>
      <c r="K21" s="99"/>
      <c r="L21" s="85">
        <f t="shared" si="21"/>
        <v>3594.46</v>
      </c>
      <c r="M21" s="136"/>
      <c r="N21" s="137"/>
      <c r="O21" s="137"/>
      <c r="P21" s="137"/>
      <c r="Q21" s="137"/>
      <c r="R21" s="137"/>
      <c r="S21" s="137"/>
      <c r="T21" s="137"/>
      <c r="U21" s="137"/>
      <c r="V21" s="137"/>
      <c r="W21" s="137"/>
      <c r="X21" s="138"/>
      <c r="Y21" s="146" t="s">
        <v>81</v>
      </c>
      <c r="Z21" s="93">
        <v>269.68</v>
      </c>
      <c r="AA21" s="136"/>
      <c r="AB21" s="91">
        <f t="shared" si="30"/>
        <v>3324.78</v>
      </c>
      <c r="AC21" s="85"/>
      <c r="AD21" s="82"/>
      <c r="AE21" s="82"/>
      <c r="AF21" s="82"/>
      <c r="AG21" s="82"/>
    </row>
    <row r="22" spans="2:33" ht="30" hidden="1" customHeight="1" x14ac:dyDescent="0.3">
      <c r="B22" s="101"/>
      <c r="C22" s="134"/>
      <c r="D22" s="139"/>
      <c r="E22" s="89">
        <v>239.63</v>
      </c>
      <c r="F22" s="91">
        <v>3594.46</v>
      </c>
      <c r="G22" s="140"/>
      <c r="H22" s="99"/>
      <c r="I22" s="99"/>
      <c r="J22" s="99"/>
      <c r="K22" s="99"/>
      <c r="L22" s="85">
        <f t="shared" si="21"/>
        <v>3594.46</v>
      </c>
      <c r="M22" s="136"/>
      <c r="N22" s="137"/>
      <c r="O22" s="137"/>
      <c r="P22" s="137"/>
      <c r="Q22" s="137"/>
      <c r="R22" s="137"/>
      <c r="S22" s="137"/>
      <c r="T22" s="137"/>
      <c r="U22" s="137"/>
      <c r="V22" s="137"/>
      <c r="W22" s="137"/>
      <c r="X22" s="138"/>
      <c r="Y22" s="146" t="s">
        <v>81</v>
      </c>
      <c r="Z22" s="93">
        <v>269.68</v>
      </c>
      <c r="AA22" s="136"/>
      <c r="AB22" s="91">
        <f t="shared" si="30"/>
        <v>3324.78</v>
      </c>
      <c r="AC22" s="85"/>
      <c r="AD22" s="82"/>
      <c r="AE22" s="82"/>
      <c r="AF22" s="82"/>
      <c r="AG22" s="82"/>
    </row>
    <row r="23" spans="2:33" ht="30" hidden="1" customHeight="1" x14ac:dyDescent="0.3">
      <c r="B23" s="101"/>
      <c r="C23" s="98"/>
      <c r="D23" s="77"/>
      <c r="E23" s="89">
        <v>239.63</v>
      </c>
      <c r="F23" s="91">
        <v>3594.46</v>
      </c>
      <c r="G23" s="99"/>
      <c r="H23" s="99"/>
      <c r="I23" s="99"/>
      <c r="J23" s="99"/>
      <c r="K23" s="99"/>
      <c r="L23" s="85">
        <f t="shared" si="21"/>
        <v>3594.46</v>
      </c>
      <c r="M23" s="136"/>
      <c r="N23" s="137"/>
      <c r="O23" s="137"/>
      <c r="P23" s="137"/>
      <c r="Q23" s="137"/>
      <c r="R23" s="137"/>
      <c r="S23" s="137"/>
      <c r="T23" s="137"/>
      <c r="U23" s="137"/>
      <c r="V23" s="137"/>
      <c r="W23" s="137"/>
      <c r="X23" s="138"/>
      <c r="Y23" s="146" t="s">
        <v>81</v>
      </c>
      <c r="Z23" s="93">
        <v>269.68</v>
      </c>
      <c r="AA23" s="136"/>
      <c r="AB23" s="91">
        <f t="shared" si="30"/>
        <v>3324.78</v>
      </c>
      <c r="AC23" s="85"/>
      <c r="AD23" s="82"/>
      <c r="AE23" s="82"/>
      <c r="AF23" s="82"/>
      <c r="AG23" s="82"/>
    </row>
    <row r="24" spans="2:33" ht="35.25" customHeight="1" x14ac:dyDescent="0.3">
      <c r="B24" s="101">
        <v>9</v>
      </c>
      <c r="C24" s="84" t="s">
        <v>84</v>
      </c>
      <c r="D24" s="103" t="s">
        <v>73</v>
      </c>
      <c r="E24" s="89">
        <v>239.63</v>
      </c>
      <c r="F24" s="91">
        <v>3594.46</v>
      </c>
      <c r="G24" s="99"/>
      <c r="H24" s="99"/>
      <c r="I24" s="99"/>
      <c r="J24" s="99"/>
      <c r="K24" s="99"/>
      <c r="L24" s="85">
        <f t="shared" si="21"/>
        <v>3594.46</v>
      </c>
      <c r="M24" s="136"/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138"/>
      <c r="Y24" s="146">
        <v>39608</v>
      </c>
      <c r="Z24" s="93">
        <v>269.68</v>
      </c>
      <c r="AA24" s="136"/>
      <c r="AB24" s="91">
        <f t="shared" si="30"/>
        <v>3324.78</v>
      </c>
      <c r="AC24" s="85"/>
      <c r="AD24" s="169"/>
      <c r="AE24" s="170"/>
      <c r="AF24" s="170"/>
      <c r="AG24" s="171"/>
    </row>
    <row r="25" spans="2:33" ht="30" customHeight="1" x14ac:dyDescent="0.3">
      <c r="B25" s="101">
        <v>10</v>
      </c>
      <c r="C25" s="84" t="s">
        <v>87</v>
      </c>
      <c r="D25" s="103" t="s">
        <v>73</v>
      </c>
      <c r="E25" s="79">
        <v>189.34</v>
      </c>
      <c r="F25" s="80">
        <v>2840.06</v>
      </c>
      <c r="G25" s="79"/>
      <c r="H25" s="79"/>
      <c r="I25" s="99"/>
      <c r="J25" s="79"/>
      <c r="K25" s="79"/>
      <c r="L25" s="85">
        <f t="shared" si="21"/>
        <v>2840.06</v>
      </c>
      <c r="M25" s="85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0"/>
      <c r="Y25" s="146">
        <v>25210</v>
      </c>
      <c r="Z25" s="85">
        <v>187.06</v>
      </c>
      <c r="AA25" s="85"/>
      <c r="AB25" s="85">
        <f t="shared" si="30"/>
        <v>2653</v>
      </c>
      <c r="AC25" s="85"/>
      <c r="AD25" s="169"/>
      <c r="AE25" s="170"/>
      <c r="AF25" s="170"/>
      <c r="AG25" s="171"/>
    </row>
    <row r="26" spans="2:33" ht="30" customHeight="1" x14ac:dyDescent="0.2">
      <c r="B26" s="101"/>
      <c r="C26" s="84"/>
      <c r="D26" s="78"/>
      <c r="E26" s="79"/>
      <c r="F26" s="80"/>
      <c r="G26" s="79"/>
      <c r="H26" s="79"/>
      <c r="I26" s="99"/>
      <c r="J26" s="79"/>
      <c r="K26" s="79"/>
      <c r="L26" s="85"/>
      <c r="M26" s="85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0"/>
      <c r="Y26" s="85"/>
      <c r="Z26" s="85"/>
      <c r="AA26" s="85"/>
      <c r="AB26" s="136"/>
      <c r="AC26" s="85"/>
      <c r="AD26" s="169"/>
      <c r="AE26" s="170"/>
      <c r="AF26" s="170"/>
      <c r="AG26" s="171"/>
    </row>
    <row r="27" spans="2:33" ht="30" customHeight="1" x14ac:dyDescent="0.2">
      <c r="B27" s="36"/>
      <c r="C27" s="37"/>
      <c r="D27" s="45"/>
      <c r="E27" s="47"/>
      <c r="F27" s="48"/>
      <c r="G27" s="47"/>
      <c r="H27" s="47"/>
      <c r="I27" s="53"/>
      <c r="J27" s="47"/>
      <c r="K27" s="47"/>
      <c r="L27" s="49"/>
      <c r="M27" s="50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2"/>
      <c r="Y27" s="49"/>
      <c r="Z27" s="49"/>
      <c r="AA27" s="49"/>
      <c r="AB27" s="136"/>
      <c r="AC27" s="70"/>
      <c r="AD27" s="62"/>
      <c r="AE27" s="63"/>
      <c r="AF27" s="63"/>
      <c r="AG27" s="64"/>
    </row>
    <row r="28" spans="2:33" ht="3.75" hidden="1" customHeight="1" x14ac:dyDescent="0.2">
      <c r="B28" s="36"/>
      <c r="C28" s="44"/>
      <c r="D28" s="45"/>
      <c r="E28" s="47"/>
      <c r="F28" s="48"/>
      <c r="G28" s="47"/>
      <c r="H28" s="47"/>
      <c r="I28" s="53"/>
      <c r="J28" s="47"/>
      <c r="K28" s="47"/>
      <c r="L28" s="49"/>
      <c r="M28" s="50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2"/>
      <c r="Y28" s="49"/>
      <c r="Z28" s="49"/>
      <c r="AA28" s="49"/>
      <c r="AB28" s="136"/>
      <c r="AC28" s="70"/>
      <c r="AD28" s="62"/>
      <c r="AE28" s="63"/>
      <c r="AF28" s="63"/>
      <c r="AG28" s="64"/>
    </row>
    <row r="29" spans="2:33" ht="26.25" hidden="1" customHeight="1" x14ac:dyDescent="0.2">
      <c r="B29" s="36"/>
      <c r="C29" s="44"/>
      <c r="D29" s="45"/>
      <c r="E29" s="47"/>
      <c r="F29" s="48"/>
      <c r="G29" s="47"/>
      <c r="H29" s="47"/>
      <c r="I29" s="53"/>
      <c r="J29" s="47"/>
      <c r="K29" s="47"/>
      <c r="L29" s="49"/>
      <c r="M29" s="50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2"/>
      <c r="Y29" s="49"/>
      <c r="Z29" s="49"/>
      <c r="AA29" s="49"/>
      <c r="AB29" s="136"/>
      <c r="AC29" s="69"/>
      <c r="AD29" s="41"/>
      <c r="AE29" s="42"/>
      <c r="AF29" s="42"/>
      <c r="AG29" s="43"/>
    </row>
    <row r="30" spans="2:33" ht="25.5" hidden="1" customHeight="1" x14ac:dyDescent="0.2">
      <c r="B30" s="36"/>
      <c r="C30" s="44"/>
      <c r="D30" s="45"/>
      <c r="E30" s="47"/>
      <c r="F30" s="48"/>
      <c r="G30" s="47"/>
      <c r="H30" s="47"/>
      <c r="I30" s="53"/>
      <c r="J30" s="47"/>
      <c r="K30" s="47"/>
      <c r="L30" s="49"/>
      <c r="M30" s="50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2"/>
      <c r="Y30" s="49"/>
      <c r="Z30" s="49"/>
      <c r="AA30" s="49"/>
      <c r="AB30" s="136"/>
      <c r="AC30" s="69"/>
      <c r="AD30" s="41"/>
      <c r="AE30" s="42"/>
      <c r="AF30" s="42"/>
      <c r="AG30" s="43"/>
    </row>
    <row r="31" spans="2:33" ht="27.75" customHeight="1" x14ac:dyDescent="0.2">
      <c r="B31" s="36"/>
      <c r="C31" s="44"/>
      <c r="D31" s="45"/>
      <c r="E31" s="47"/>
      <c r="F31" s="48"/>
      <c r="G31" s="47"/>
      <c r="H31" s="47"/>
      <c r="I31" s="53"/>
      <c r="J31" s="47"/>
      <c r="K31" s="47"/>
      <c r="L31" s="49"/>
      <c r="M31" s="50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2"/>
      <c r="Y31" s="49"/>
      <c r="Z31" s="49"/>
      <c r="AA31" s="49"/>
      <c r="AB31" s="136"/>
      <c r="AC31" s="70"/>
      <c r="AD31" s="62"/>
      <c r="AE31" s="63"/>
      <c r="AF31" s="63"/>
      <c r="AG31" s="64"/>
    </row>
    <row r="32" spans="2:33" ht="14.25" x14ac:dyDescent="0.2">
      <c r="B32" s="34"/>
      <c r="C32" s="34"/>
      <c r="D32" s="45"/>
      <c r="E32" s="54"/>
      <c r="F32" s="55"/>
      <c r="G32" s="55"/>
      <c r="H32" s="55"/>
      <c r="I32" s="55"/>
      <c r="J32" s="55"/>
      <c r="K32" s="55"/>
      <c r="L32" s="55"/>
      <c r="M32" s="56"/>
      <c r="N32" s="57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136"/>
      <c r="AC32" s="58"/>
    </row>
    <row r="33" spans="2:30" ht="39.6" customHeight="1" thickBot="1" x14ac:dyDescent="0.3">
      <c r="B33" s="159" t="s">
        <v>44</v>
      </c>
      <c r="C33" s="160"/>
      <c r="D33" s="160"/>
      <c r="E33" s="161"/>
      <c r="F33" s="81">
        <f>SUM(F10+F11+F12+F13+F14+F15+F16+F17+F24)</f>
        <v>38754.519999999997</v>
      </c>
      <c r="G33" s="59">
        <f t="shared" ref="G33:AA33" si="54">SUM(G8:G32)</f>
        <v>2</v>
      </c>
      <c r="H33" s="59">
        <f t="shared" si="54"/>
        <v>2</v>
      </c>
      <c r="I33" s="59">
        <f t="shared" si="54"/>
        <v>0</v>
      </c>
      <c r="J33" s="59">
        <f t="shared" si="54"/>
        <v>0</v>
      </c>
      <c r="K33" s="81">
        <f t="shared" si="54"/>
        <v>0</v>
      </c>
      <c r="L33" s="81">
        <f>SUM(L10+L11+L12+L13+L14+L15+L16+L17+L24)</f>
        <v>38754.519999999997</v>
      </c>
      <c r="M33" s="59">
        <f t="shared" si="54"/>
        <v>0</v>
      </c>
      <c r="N33" s="59">
        <f t="shared" si="54"/>
        <v>0</v>
      </c>
      <c r="O33" s="59">
        <f t="shared" si="54"/>
        <v>27975.14</v>
      </c>
      <c r="P33" s="59" t="e">
        <f t="shared" si="54"/>
        <v>#N/A</v>
      </c>
      <c r="Q33" s="59" t="e">
        <f t="shared" si="54"/>
        <v>#N/A</v>
      </c>
      <c r="R33" s="59" t="e">
        <f t="shared" si="54"/>
        <v>#N/A</v>
      </c>
      <c r="S33" s="59" t="e">
        <f t="shared" si="54"/>
        <v>#N/A</v>
      </c>
      <c r="T33" s="59" t="e">
        <f t="shared" si="54"/>
        <v>#N/A</v>
      </c>
      <c r="U33" s="59" t="e">
        <f t="shared" si="54"/>
        <v>#N/A</v>
      </c>
      <c r="V33" s="59" t="e">
        <f t="shared" si="54"/>
        <v>#N/A</v>
      </c>
      <c r="W33" s="59" t="e">
        <f t="shared" si="54"/>
        <v>#N/A</v>
      </c>
      <c r="X33" s="59">
        <f t="shared" si="54"/>
        <v>0</v>
      </c>
      <c r="Y33" s="81">
        <f t="shared" si="54"/>
        <v>381688</v>
      </c>
      <c r="Z33" s="81">
        <f>SUM(Z10+Z11+Z12+Z13+Z14+Z15+Z16+Z17+Z24)</f>
        <v>3358.5299999999993</v>
      </c>
      <c r="AA33" s="81">
        <f t="shared" si="54"/>
        <v>0</v>
      </c>
      <c r="AB33" s="136">
        <f>SUM(AB10+AB11+AB12+AB13+AB14+AB15+AB16+AB17+AB24)</f>
        <v>35395.99</v>
      </c>
      <c r="AC33" s="65">
        <f>SUM(AC10:AC31)</f>
        <v>14373.214999999998</v>
      </c>
      <c r="AD33" s="5"/>
    </row>
    <row r="34" spans="2:30" ht="13.5" thickTop="1" x14ac:dyDescent="0.2"/>
    <row r="37" spans="2:30" x14ac:dyDescent="0.2">
      <c r="Z37" s="46"/>
      <c r="AA37" s="46"/>
    </row>
    <row r="40" spans="2:30" x14ac:dyDescent="0.2">
      <c r="C40" s="5" t="s">
        <v>64</v>
      </c>
      <c r="E40" s="5"/>
      <c r="Y40" s="5" t="s">
        <v>65</v>
      </c>
    </row>
    <row r="41" spans="2:30" x14ac:dyDescent="0.2">
      <c r="C41" s="61" t="s">
        <v>63</v>
      </c>
      <c r="E41" s="172"/>
      <c r="F41" s="172"/>
      <c r="G41" s="172"/>
      <c r="H41" s="172"/>
      <c r="I41" s="172"/>
      <c r="J41" s="172"/>
      <c r="K41" s="172"/>
      <c r="Y41" s="76" t="s">
        <v>69</v>
      </c>
      <c r="Z41" s="76"/>
      <c r="AA41" s="76"/>
      <c r="AB41" s="60"/>
      <c r="AC41" s="60"/>
    </row>
    <row r="42" spans="2:30" x14ac:dyDescent="0.2">
      <c r="C42" s="61" t="s">
        <v>76</v>
      </c>
      <c r="E42" s="46"/>
      <c r="F42" s="46"/>
      <c r="G42" s="46"/>
      <c r="H42" s="46"/>
      <c r="I42" s="46"/>
      <c r="J42" s="46"/>
      <c r="K42" s="46"/>
      <c r="L42" s="172" t="s">
        <v>77</v>
      </c>
      <c r="M42" s="172"/>
      <c r="N42" s="172"/>
      <c r="O42" s="172"/>
      <c r="P42" s="172"/>
      <c r="Q42" s="172"/>
      <c r="R42" s="172"/>
      <c r="S42" s="172"/>
      <c r="T42" s="172"/>
      <c r="U42" s="172"/>
      <c r="V42" s="172"/>
      <c r="W42" s="172"/>
      <c r="X42" s="172"/>
      <c r="Y42" s="172"/>
      <c r="Z42" s="172"/>
      <c r="AA42" s="172"/>
      <c r="AB42" s="172"/>
    </row>
    <row r="47" spans="2:30" x14ac:dyDescent="0.2">
      <c r="D47" s="66"/>
      <c r="AB47" s="60"/>
      <c r="AC47" s="60"/>
    </row>
  </sheetData>
  <mergeCells count="22">
    <mergeCell ref="L42:AB42"/>
    <mergeCell ref="B2:AB2"/>
    <mergeCell ref="B3:AB3"/>
    <mergeCell ref="F4:L4"/>
    <mergeCell ref="P4:U4"/>
    <mergeCell ref="Z4:AA4"/>
    <mergeCell ref="E41:K41"/>
    <mergeCell ref="AD5:AG5"/>
    <mergeCell ref="B33:E33"/>
    <mergeCell ref="D7:D8"/>
    <mergeCell ref="Z5:Z6"/>
    <mergeCell ref="AD10:AG10"/>
    <mergeCell ref="AD11:AG11"/>
    <mergeCell ref="AD12:AG12"/>
    <mergeCell ref="AD13:AG13"/>
    <mergeCell ref="AD14:AG14"/>
    <mergeCell ref="AD15:AG15"/>
    <mergeCell ref="AD16:AG16"/>
    <mergeCell ref="AD17:AG17"/>
    <mergeCell ref="AD24:AG24"/>
    <mergeCell ref="AD25:AG25"/>
    <mergeCell ref="AD26:AG26"/>
  </mergeCells>
  <pageMargins left="0.11811023622047245" right="0.11811023622047245" top="0.70866141732283472" bottom="0.70866141732283472" header="0" footer="0"/>
  <pageSetup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tarifa</vt:lpstr>
      <vt:lpstr>NOMINA PC</vt:lpstr>
      <vt:lpstr>Credito1</vt:lpstr>
      <vt:lpstr>Tarifa1</vt:lpstr>
    </vt:vector>
  </TitlesOfParts>
  <Company>FAMILIAR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</dc:creator>
  <cp:lastModifiedBy>TESORERIA</cp:lastModifiedBy>
  <cp:lastPrinted>2020-05-13T19:34:29Z</cp:lastPrinted>
  <dcterms:created xsi:type="dcterms:W3CDTF">2000-05-05T04:08:27Z</dcterms:created>
  <dcterms:modified xsi:type="dcterms:W3CDTF">2020-05-13T19:34:34Z</dcterms:modified>
</cp:coreProperties>
</file>