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21-2024\1RA DE DIC 2021\"/>
    </mc:Choice>
  </mc:AlternateContent>
  <bookViews>
    <workbookView xWindow="0" yWindow="0" windowWidth="28800" windowHeight="12135" tabRatio="771"/>
  </bookViews>
  <sheets>
    <sheet name="NOMINA_ADM._2021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177" i="91" l="1"/>
  <c r="AB178" i="91"/>
  <c r="AB179" i="91"/>
  <c r="AB180" i="91"/>
  <c r="AB181" i="91"/>
  <c r="AB182" i="91"/>
  <c r="AB183" i="91"/>
  <c r="AB184" i="91"/>
  <c r="AB185" i="91"/>
  <c r="AB186" i="91"/>
  <c r="AA177" i="91"/>
  <c r="AA178" i="91"/>
  <c r="AA179" i="91"/>
  <c r="AA180" i="91"/>
  <c r="AA181" i="91"/>
  <c r="AA182" i="91"/>
  <c r="AA183" i="91"/>
  <c r="AA184" i="91"/>
  <c r="AA185" i="91"/>
  <c r="AA186" i="91"/>
  <c r="AA187" i="91"/>
  <c r="AA176" i="91"/>
  <c r="AB176" i="91"/>
  <c r="AB138" i="91"/>
  <c r="AB139" i="91"/>
  <c r="AB140" i="91"/>
  <c r="AB141" i="91"/>
  <c r="AB142" i="91"/>
  <c r="AB143" i="91"/>
  <c r="AB144" i="91"/>
  <c r="AB145" i="91"/>
  <c r="AB146" i="91"/>
  <c r="AB147" i="91"/>
  <c r="AB148" i="91"/>
  <c r="AB149" i="91"/>
  <c r="AB150" i="91"/>
  <c r="AB151" i="91"/>
  <c r="AB152" i="91"/>
  <c r="AB153" i="91"/>
  <c r="AB154" i="91"/>
  <c r="AB155" i="91"/>
  <c r="AB156" i="91"/>
  <c r="AB157" i="91"/>
  <c r="AB158" i="91"/>
  <c r="AA138" i="91"/>
  <c r="AA139" i="91"/>
  <c r="AA140" i="91"/>
  <c r="AA141" i="91"/>
  <c r="AA142" i="91"/>
  <c r="AA143" i="91"/>
  <c r="AA144" i="91"/>
  <c r="AA145" i="91"/>
  <c r="AA146" i="91"/>
  <c r="AA147" i="91"/>
  <c r="AA148" i="91"/>
  <c r="AA149" i="91"/>
  <c r="AA150" i="91"/>
  <c r="AA151" i="91"/>
  <c r="AA152" i="91"/>
  <c r="AA153" i="91"/>
  <c r="AA154" i="91"/>
  <c r="AA155" i="91"/>
  <c r="AA156" i="91"/>
  <c r="AA157" i="91"/>
  <c r="AA158" i="91"/>
  <c r="AA137" i="91"/>
  <c r="AB137" i="91"/>
  <c r="AB121" i="91"/>
  <c r="AB122" i="91"/>
  <c r="AB123" i="91"/>
  <c r="AB124" i="91"/>
  <c r="AB125" i="91"/>
  <c r="AB126" i="91"/>
  <c r="AB127" i="91"/>
  <c r="AB128" i="91"/>
  <c r="AB120" i="91"/>
  <c r="AB65" i="91"/>
  <c r="AB66" i="91"/>
  <c r="AB67" i="91"/>
  <c r="AB68" i="91"/>
  <c r="AB69" i="91"/>
  <c r="AB70" i="91"/>
  <c r="AB71" i="91"/>
  <c r="AB72" i="91"/>
  <c r="AB73" i="91"/>
  <c r="AB74" i="91"/>
  <c r="AB75" i="91"/>
  <c r="AB76" i="91"/>
  <c r="AB77" i="91"/>
  <c r="AB64" i="91"/>
  <c r="AB40" i="91"/>
  <c r="AB41" i="91"/>
  <c r="AB42" i="91"/>
  <c r="AB43" i="91"/>
  <c r="AB44" i="91"/>
  <c r="AB45" i="91"/>
  <c r="AB46" i="91"/>
  <c r="AB47" i="91"/>
  <c r="AB48" i="91"/>
  <c r="AB49" i="91"/>
  <c r="AB50" i="91"/>
  <c r="AB51" i="91"/>
  <c r="AB52" i="91"/>
  <c r="AB53" i="91"/>
  <c r="AB54" i="91"/>
  <c r="AB55" i="91"/>
  <c r="AB56" i="91"/>
  <c r="AB57" i="91"/>
  <c r="AB39" i="91"/>
  <c r="AA108" i="91" l="1"/>
  <c r="AA109" i="91"/>
  <c r="AA110" i="91"/>
  <c r="AA111" i="91"/>
  <c r="AA112" i="91"/>
  <c r="AA113" i="91"/>
  <c r="AA114" i="91"/>
  <c r="AA115" i="91"/>
  <c r="AA116" i="91"/>
  <c r="AA117" i="91"/>
  <c r="AA118" i="91"/>
  <c r="AA119" i="91"/>
  <c r="AA120" i="91"/>
  <c r="AA121" i="91"/>
  <c r="AA122" i="91"/>
  <c r="AA123" i="91"/>
  <c r="AA124" i="91"/>
  <c r="AA125" i="91"/>
  <c r="AA126" i="91"/>
  <c r="AA127" i="91"/>
  <c r="AA128" i="91"/>
  <c r="AA102" i="91"/>
  <c r="AA103" i="91"/>
  <c r="AA104" i="91"/>
  <c r="AA105" i="91"/>
  <c r="AB105" i="91" s="1"/>
  <c r="AA106" i="91"/>
  <c r="AB102" i="91"/>
  <c r="AB103" i="91"/>
  <c r="AB104" i="91"/>
  <c r="AB106" i="91"/>
  <c r="AB101" i="91"/>
  <c r="AA101" i="91"/>
  <c r="E64" i="91"/>
  <c r="Y64" i="91"/>
  <c r="AA64" i="91"/>
  <c r="AA66" i="91"/>
  <c r="AA68" i="91"/>
  <c r="AA70" i="91"/>
  <c r="AA58" i="91"/>
  <c r="AA59" i="91"/>
  <c r="AA60" i="91"/>
  <c r="AA61" i="91"/>
  <c r="AA62" i="91"/>
  <c r="AA63" i="91"/>
  <c r="AA50" i="91"/>
  <c r="AA57" i="91"/>
  <c r="AA44" i="91"/>
  <c r="AA45" i="91"/>
  <c r="AA41" i="91"/>
  <c r="AA9" i="91"/>
  <c r="AB9" i="91" s="1"/>
  <c r="AA10" i="91"/>
  <c r="AB10" i="91" s="1"/>
  <c r="AA11" i="91"/>
  <c r="AB11" i="91" s="1"/>
  <c r="AA12" i="91"/>
  <c r="AB12" i="91" s="1"/>
  <c r="AA13" i="91"/>
  <c r="AB13" i="91" s="1"/>
  <c r="AA14" i="91"/>
  <c r="AB14" i="91" s="1"/>
  <c r="AA15" i="91"/>
  <c r="AB15" i="91" s="1"/>
  <c r="AA16" i="91"/>
  <c r="AB16" i="91" s="1"/>
  <c r="Y77" i="91" l="1"/>
  <c r="Z77" i="91" s="1"/>
  <c r="AA77" i="91" s="1"/>
  <c r="F159" i="91" l="1"/>
  <c r="G159" i="91"/>
  <c r="I159" i="91"/>
  <c r="J159" i="91"/>
  <c r="K159" i="91"/>
  <c r="U159" i="91"/>
  <c r="V159" i="91"/>
  <c r="W159" i="91"/>
  <c r="X159" i="91"/>
  <c r="F130" i="91"/>
  <c r="G130" i="91"/>
  <c r="I130" i="91"/>
  <c r="J130" i="91"/>
  <c r="K130" i="91"/>
  <c r="U130" i="91"/>
  <c r="V130" i="91"/>
  <c r="W130" i="91"/>
  <c r="X130" i="91"/>
  <c r="F79" i="91"/>
  <c r="G79" i="91"/>
  <c r="I79" i="91"/>
  <c r="J79" i="91"/>
  <c r="K79" i="91"/>
  <c r="U79" i="91"/>
  <c r="V79" i="91"/>
  <c r="W79" i="91"/>
  <c r="X79" i="91"/>
  <c r="H154" i="91" l="1"/>
  <c r="L154" i="91"/>
  <c r="E155" i="91"/>
  <c r="L155" i="91" s="1"/>
  <c r="H155" i="91"/>
  <c r="M155" i="91" s="1"/>
  <c r="Y155" i="91"/>
  <c r="E156" i="91"/>
  <c r="L156" i="91" s="1"/>
  <c r="H156" i="91"/>
  <c r="Y156" i="91"/>
  <c r="E157" i="91"/>
  <c r="L157" i="91" s="1"/>
  <c r="H157" i="91"/>
  <c r="E158" i="91"/>
  <c r="L158" i="91" s="1"/>
  <c r="H158" i="91"/>
  <c r="Y158" i="91"/>
  <c r="Z158" i="91" s="1"/>
  <c r="Y186" i="91"/>
  <c r="E186" i="91"/>
  <c r="Y185" i="91"/>
  <c r="E185" i="91"/>
  <c r="Y177" i="91"/>
  <c r="Z177" i="91" s="1"/>
  <c r="H177" i="91"/>
  <c r="E177" i="91"/>
  <c r="L177" i="91" s="1"/>
  <c r="Y176" i="91"/>
  <c r="E176" i="91"/>
  <c r="H129" i="91"/>
  <c r="L129" i="91"/>
  <c r="M154" i="91" l="1"/>
  <c r="N154" i="91" s="1"/>
  <c r="O154" i="91" s="1"/>
  <c r="M158" i="91"/>
  <c r="R158" i="91" s="1"/>
  <c r="M156" i="91"/>
  <c r="T156" i="91" s="1"/>
  <c r="P155" i="91"/>
  <c r="T155" i="91"/>
  <c r="N155" i="91"/>
  <c r="O155" i="91" s="1"/>
  <c r="R155" i="91"/>
  <c r="M157" i="91"/>
  <c r="M177" i="91"/>
  <c r="R177" i="91" s="1"/>
  <c r="M129" i="91"/>
  <c r="G188" i="91"/>
  <c r="I188" i="91"/>
  <c r="J188" i="91"/>
  <c r="K188" i="91"/>
  <c r="U188" i="91"/>
  <c r="V188" i="91"/>
  <c r="W188" i="91"/>
  <c r="X188" i="91"/>
  <c r="F188" i="91"/>
  <c r="G107" i="91"/>
  <c r="I107" i="91"/>
  <c r="J107" i="91"/>
  <c r="U107" i="91"/>
  <c r="V107" i="91"/>
  <c r="W107" i="91"/>
  <c r="X107" i="91"/>
  <c r="F107" i="91"/>
  <c r="Y125" i="91"/>
  <c r="Z125" i="91" s="1"/>
  <c r="E125" i="91"/>
  <c r="Y105" i="91"/>
  <c r="Z105" i="91" s="1"/>
  <c r="E105" i="91"/>
  <c r="Z103" i="91"/>
  <c r="Z104" i="91"/>
  <c r="Z102" i="91"/>
  <c r="Y76" i="91"/>
  <c r="Z76" i="91" s="1"/>
  <c r="AA76" i="91" s="1"/>
  <c r="E76" i="91"/>
  <c r="Y71" i="91"/>
  <c r="Z71" i="91" s="1"/>
  <c r="AA71" i="91" s="1"/>
  <c r="E71" i="91"/>
  <c r="T129" i="91" l="1"/>
  <c r="P154" i="91"/>
  <c r="Q154" i="91" s="1"/>
  <c r="T154" i="91"/>
  <c r="R154" i="91"/>
  <c r="N129" i="91"/>
  <c r="T158" i="91"/>
  <c r="P156" i="91"/>
  <c r="P158" i="91"/>
  <c r="N158" i="91"/>
  <c r="O158" i="91" s="1"/>
  <c r="R156" i="91"/>
  <c r="N156" i="91"/>
  <c r="O156" i="91" s="1"/>
  <c r="Q156" i="91" s="1"/>
  <c r="Q155" i="91"/>
  <c r="S155" i="91" s="1"/>
  <c r="P157" i="91"/>
  <c r="T157" i="91"/>
  <c r="N157" i="91"/>
  <c r="O157" i="91" s="1"/>
  <c r="R157" i="91"/>
  <c r="P177" i="91"/>
  <c r="T177" i="91"/>
  <c r="N177" i="91"/>
  <c r="O177" i="91" s="1"/>
  <c r="P129" i="91"/>
  <c r="R129" i="91"/>
  <c r="Y46" i="91"/>
  <c r="Z46" i="91" s="1"/>
  <c r="Z56" i="91"/>
  <c r="Z55" i="91"/>
  <c r="E56" i="91"/>
  <c r="E55" i="91"/>
  <c r="Y54" i="91"/>
  <c r="Z54" i="91" s="1"/>
  <c r="E54" i="91"/>
  <c r="E52" i="91"/>
  <c r="Y51" i="91"/>
  <c r="Z51" i="91" s="1"/>
  <c r="E51" i="91"/>
  <c r="Y49" i="91"/>
  <c r="Z49" i="91" s="1"/>
  <c r="E49" i="91"/>
  <c r="Y48" i="91"/>
  <c r="Y47" i="91"/>
  <c r="Z53" i="91"/>
  <c r="Y52" i="91"/>
  <c r="Z52" i="91" s="1"/>
  <c r="Z48" i="91"/>
  <c r="Z47" i="91"/>
  <c r="Y45" i="91"/>
  <c r="E45" i="91"/>
  <c r="Y42" i="91"/>
  <c r="Z42" i="91" s="1"/>
  <c r="E42" i="91"/>
  <c r="Z43" i="91"/>
  <c r="E39" i="91"/>
  <c r="Y39" i="91"/>
  <c r="Z40" i="91"/>
  <c r="Y19" i="91"/>
  <c r="Z19" i="91" s="1"/>
  <c r="Y16" i="91"/>
  <c r="E19" i="91"/>
  <c r="V20" i="91"/>
  <c r="V192" i="91" s="1"/>
  <c r="F20" i="91"/>
  <c r="F192" i="91" s="1"/>
  <c r="Y9" i="91"/>
  <c r="Y10" i="91"/>
  <c r="Y11" i="91"/>
  <c r="Y12" i="91"/>
  <c r="Y13" i="91"/>
  <c r="Y14" i="91"/>
  <c r="Y15" i="91"/>
  <c r="E9" i="91"/>
  <c r="E10" i="91"/>
  <c r="E11" i="91"/>
  <c r="E12" i="91"/>
  <c r="E13" i="91"/>
  <c r="E14" i="91"/>
  <c r="E15" i="91"/>
  <c r="E16" i="91"/>
  <c r="E8" i="91"/>
  <c r="Y8" i="91"/>
  <c r="Z8" i="91" s="1"/>
  <c r="AA19" i="91" l="1"/>
  <c r="AB19" i="91" s="1"/>
  <c r="AA43" i="91"/>
  <c r="AA53" i="91"/>
  <c r="AA49" i="91"/>
  <c r="AA55" i="91"/>
  <c r="AA40" i="91"/>
  <c r="AA47" i="91"/>
  <c r="AA54" i="91"/>
  <c r="AA56" i="91"/>
  <c r="AA42" i="91"/>
  <c r="AA48" i="91"/>
  <c r="AA51" i="91"/>
  <c r="AA46" i="91"/>
  <c r="S154" i="91"/>
  <c r="AA8" i="91"/>
  <c r="AB8" i="91" s="1"/>
  <c r="AA52" i="91"/>
  <c r="O129" i="91"/>
  <c r="Q177" i="91"/>
  <c r="S177" i="91" s="1"/>
  <c r="Q158" i="91"/>
  <c r="S158" i="91" s="1"/>
  <c r="Q157" i="91"/>
  <c r="S157" i="91" s="1"/>
  <c r="S156" i="91"/>
  <c r="E20" i="91"/>
  <c r="Z39" i="91"/>
  <c r="Y20" i="91"/>
  <c r="AA39" i="91" l="1"/>
  <c r="Q129" i="91"/>
  <c r="E138" i="91"/>
  <c r="E139" i="91"/>
  <c r="E140" i="91"/>
  <c r="E142" i="91"/>
  <c r="E143" i="91"/>
  <c r="E146" i="91"/>
  <c r="E147" i="91"/>
  <c r="E148" i="91"/>
  <c r="E149" i="91"/>
  <c r="E150" i="91"/>
  <c r="E151" i="91"/>
  <c r="E152" i="91"/>
  <c r="E160" i="91"/>
  <c r="E161" i="91"/>
  <c r="E162" i="91"/>
  <c r="E163" i="91"/>
  <c r="E164" i="91"/>
  <c r="E165" i="91"/>
  <c r="E166" i="91"/>
  <c r="E167" i="91"/>
  <c r="E168" i="91"/>
  <c r="E169" i="91"/>
  <c r="E182" i="91"/>
  <c r="E137" i="91"/>
  <c r="E122" i="91"/>
  <c r="E130" i="91" s="1"/>
  <c r="E123" i="91"/>
  <c r="E106" i="91"/>
  <c r="E107" i="91" s="1"/>
  <c r="Y58" i="91"/>
  <c r="Y59" i="91"/>
  <c r="Y65" i="91"/>
  <c r="Y67" i="91"/>
  <c r="Z67" i="91" s="1"/>
  <c r="Y69" i="91"/>
  <c r="Z69" i="91" s="1"/>
  <c r="AA69" i="91" s="1"/>
  <c r="Y72" i="91"/>
  <c r="Z72" i="91" s="1"/>
  <c r="AA72" i="91" s="1"/>
  <c r="Y73" i="91"/>
  <c r="Z73" i="91" s="1"/>
  <c r="AA73" i="91" s="1"/>
  <c r="Y74" i="91"/>
  <c r="Z74" i="91" s="1"/>
  <c r="AA74" i="91" s="1"/>
  <c r="Y75" i="91"/>
  <c r="Z75" i="91" s="1"/>
  <c r="AA75" i="91" s="1"/>
  <c r="E58" i="91"/>
  <c r="E59" i="91"/>
  <c r="E65" i="91"/>
  <c r="E67" i="91"/>
  <c r="E69" i="91"/>
  <c r="E72" i="91"/>
  <c r="E73" i="91"/>
  <c r="E74" i="91"/>
  <c r="E75" i="91"/>
  <c r="E159" i="91" l="1"/>
  <c r="E79" i="91"/>
  <c r="AA67" i="91"/>
  <c r="Y79" i="91"/>
  <c r="S129" i="91"/>
  <c r="E188" i="91"/>
  <c r="Z65" i="91"/>
  <c r="AA65" i="91" s="1"/>
  <c r="Y146" i="91"/>
  <c r="Z146" i="91" s="1"/>
  <c r="Y147" i="91"/>
  <c r="Z147" i="91" s="1"/>
  <c r="Y148" i="91"/>
  <c r="Z148" i="91" s="1"/>
  <c r="Y149" i="91"/>
  <c r="Z149" i="91" s="1"/>
  <c r="Y150" i="91"/>
  <c r="Z150" i="91" s="1"/>
  <c r="Y151" i="91"/>
  <c r="Z151" i="91" s="1"/>
  <c r="Y152" i="91"/>
  <c r="Y138" i="91"/>
  <c r="Z138" i="91" s="1"/>
  <c r="Y139" i="91"/>
  <c r="Z139" i="91" s="1"/>
  <c r="Y140" i="91"/>
  <c r="Y141" i="91"/>
  <c r="Y142" i="91"/>
  <c r="Z142" i="91" s="1"/>
  <c r="Y143" i="91"/>
  <c r="Z143" i="91" s="1"/>
  <c r="Z79" i="91" l="1"/>
  <c r="Z141" i="91"/>
  <c r="E192" i="91"/>
  <c r="AN49" i="93"/>
  <c r="AO49" i="93" s="1"/>
  <c r="AN27" i="93"/>
  <c r="AO27" i="93" s="1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 s="1"/>
  <c r="P18" i="96" s="1"/>
  <c r="O17" i="96"/>
  <c r="H17" i="96"/>
  <c r="P17" i="96" s="1"/>
  <c r="AD16" i="96"/>
  <c r="M16" i="96"/>
  <c r="AE16" i="96" s="1"/>
  <c r="E16" i="96"/>
  <c r="AD15" i="96"/>
  <c r="M15" i="96"/>
  <c r="AE15" i="96" s="1"/>
  <c r="E15" i="96"/>
  <c r="AD14" i="96"/>
  <c r="M14" i="96"/>
  <c r="AE14" i="96" s="1"/>
  <c r="H14" i="96"/>
  <c r="E14" i="96"/>
  <c r="O14" i="96" s="1"/>
  <c r="AD13" i="96"/>
  <c r="M13" i="96"/>
  <c r="AE13" i="96" s="1"/>
  <c r="H13" i="96"/>
  <c r="E13" i="96"/>
  <c r="O13" i="96"/>
  <c r="AD12" i="96"/>
  <c r="M12" i="96"/>
  <c r="AE12" i="96" s="1"/>
  <c r="H12" i="96"/>
  <c r="E12" i="96"/>
  <c r="O12" i="96" s="1"/>
  <c r="P12" i="96" s="1"/>
  <c r="AD11" i="96"/>
  <c r="M11" i="96"/>
  <c r="AE11" i="96" s="1"/>
  <c r="H11" i="96"/>
  <c r="E11" i="96"/>
  <c r="O11" i="96" s="1"/>
  <c r="AD10" i="96"/>
  <c r="M10" i="96"/>
  <c r="AE10" i="96" s="1"/>
  <c r="H10" i="96"/>
  <c r="E10" i="96"/>
  <c r="O10" i="96" s="1"/>
  <c r="P10" i="96" s="1"/>
  <c r="AD9" i="96"/>
  <c r="M9" i="96"/>
  <c r="AE9" i="96" s="1"/>
  <c r="H9" i="96"/>
  <c r="P9" i="96" s="1"/>
  <c r="E9" i="96"/>
  <c r="O9" i="96" s="1"/>
  <c r="AD8" i="96"/>
  <c r="M8" i="96"/>
  <c r="AE8" i="96" s="1"/>
  <c r="H8" i="96"/>
  <c r="E8" i="96"/>
  <c r="O8" i="96" s="1"/>
  <c r="P8" i="96" s="1"/>
  <c r="AD7" i="96"/>
  <c r="M7" i="96"/>
  <c r="AE7" i="96" s="1"/>
  <c r="H7" i="96"/>
  <c r="E7" i="96"/>
  <c r="O7" i="96" s="1"/>
  <c r="P13" i="96"/>
  <c r="G20" i="91"/>
  <c r="G192" i="91" s="1"/>
  <c r="I20" i="91"/>
  <c r="I192" i="91" s="1"/>
  <c r="J20" i="91"/>
  <c r="J192" i="91" s="1"/>
  <c r="K20" i="91"/>
  <c r="U20" i="91"/>
  <c r="U192" i="91" s="1"/>
  <c r="W20" i="91"/>
  <c r="W192" i="91" s="1"/>
  <c r="X20" i="91"/>
  <c r="X192" i="91" s="1"/>
  <c r="H63" i="91"/>
  <c r="L63" i="91"/>
  <c r="L65" i="91"/>
  <c r="H65" i="91"/>
  <c r="H66" i="91"/>
  <c r="L66" i="91"/>
  <c r="L67" i="91"/>
  <c r="H67" i="91"/>
  <c r="H68" i="91"/>
  <c r="L68" i="91"/>
  <c r="L69" i="91"/>
  <c r="H69" i="91"/>
  <c r="H70" i="91"/>
  <c r="L70" i="91"/>
  <c r="L72" i="91"/>
  <c r="H72" i="91"/>
  <c r="L73" i="91"/>
  <c r="H73" i="91"/>
  <c r="L74" i="91"/>
  <c r="H74" i="91"/>
  <c r="L75" i="91"/>
  <c r="H75" i="91"/>
  <c r="Y102" i="91"/>
  <c r="Y103" i="91"/>
  <c r="Y104" i="91"/>
  <c r="Y106" i="91"/>
  <c r="Z106" i="91" s="1"/>
  <c r="Z107" i="91" s="1"/>
  <c r="Y122" i="91"/>
  <c r="Y123" i="91"/>
  <c r="Y182" i="91"/>
  <c r="Z188" i="91"/>
  <c r="AJ20" i="93"/>
  <c r="Y145" i="91"/>
  <c r="Z145" i="91" s="1"/>
  <c r="Y153" i="91"/>
  <c r="Y137" i="91"/>
  <c r="AN21" i="93"/>
  <c r="AL38" i="93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F98" i="93"/>
  <c r="AF99" i="93"/>
  <c r="AF100" i="93"/>
  <c r="AF101" i="93"/>
  <c r="Z90" i="93"/>
  <c r="AF90" i="93" s="1"/>
  <c r="Z91" i="93"/>
  <c r="AF91" i="93"/>
  <c r="AH91" i="93" s="1"/>
  <c r="Z92" i="93"/>
  <c r="AF92" i="93" s="1"/>
  <c r="Z93" i="93"/>
  <c r="AF93" i="93" s="1"/>
  <c r="Z94" i="93"/>
  <c r="AF94" i="93" s="1"/>
  <c r="Z95" i="93"/>
  <c r="AF95" i="93"/>
  <c r="U82" i="93"/>
  <c r="W82" i="93" s="1"/>
  <c r="Z82" i="93" s="1"/>
  <c r="AF82" i="93" s="1"/>
  <c r="U83" i="93"/>
  <c r="W83" i="93" s="1"/>
  <c r="Z83" i="93" s="1"/>
  <c r="AF83" i="93" s="1"/>
  <c r="AH83" i="93" s="1"/>
  <c r="U84" i="93"/>
  <c r="W84" i="93" s="1"/>
  <c r="Z84" i="93" s="1"/>
  <c r="AF84" i="93" s="1"/>
  <c r="U85" i="93"/>
  <c r="W85" i="93" s="1"/>
  <c r="Z85" i="93" s="1"/>
  <c r="AF85" i="93" s="1"/>
  <c r="U86" i="93"/>
  <c r="W86" i="93"/>
  <c r="Z86" i="93" s="1"/>
  <c r="AF86" i="93" s="1"/>
  <c r="U87" i="93"/>
  <c r="W87" i="93" s="1"/>
  <c r="Z87" i="93" s="1"/>
  <c r="AF87" i="93" s="1"/>
  <c r="AH87" i="93" s="1"/>
  <c r="U88" i="93"/>
  <c r="W88" i="93" s="1"/>
  <c r="Z88" i="93"/>
  <c r="AF88" i="93" s="1"/>
  <c r="U89" i="93"/>
  <c r="W89" i="93" s="1"/>
  <c r="Z89" i="93" s="1"/>
  <c r="AF89" i="93" s="1"/>
  <c r="U90" i="93"/>
  <c r="U91" i="93"/>
  <c r="U92" i="93"/>
  <c r="U93" i="93"/>
  <c r="U94" i="93"/>
  <c r="U95" i="93"/>
  <c r="U96" i="93"/>
  <c r="U97" i="93"/>
  <c r="U98" i="93"/>
  <c r="U99" i="93"/>
  <c r="O81" i="93"/>
  <c r="Q81" i="93" s="1"/>
  <c r="S81" i="93" s="1"/>
  <c r="U81" i="93" s="1"/>
  <c r="W81" i="93" s="1"/>
  <c r="Z81" i="93" s="1"/>
  <c r="AF81" i="93" s="1"/>
  <c r="E6" i="93"/>
  <c r="D6" i="93" s="1"/>
  <c r="N6" i="93" s="1"/>
  <c r="O6" i="93" s="1"/>
  <c r="Q6" i="93" s="1"/>
  <c r="S6" i="93" s="1"/>
  <c r="U6" i="93" s="1"/>
  <c r="E7" i="93"/>
  <c r="D7" i="93" s="1"/>
  <c r="N7" i="93" s="1"/>
  <c r="E8" i="93"/>
  <c r="D8" i="93" s="1"/>
  <c r="N8" i="93" s="1"/>
  <c r="E9" i="93"/>
  <c r="D9" i="93" s="1"/>
  <c r="N9" i="93" s="1"/>
  <c r="E10" i="93"/>
  <c r="D10" i="93" s="1"/>
  <c r="N10" i="93" s="1"/>
  <c r="E11" i="93"/>
  <c r="D11" i="93"/>
  <c r="N11" i="93" s="1"/>
  <c r="O11" i="93" s="1"/>
  <c r="Q11" i="93" s="1"/>
  <c r="E12" i="93"/>
  <c r="D12" i="93" s="1"/>
  <c r="N12" i="93" s="1"/>
  <c r="O12" i="93" s="1"/>
  <c r="E13" i="93"/>
  <c r="D13" i="93"/>
  <c r="N13" i="93" s="1"/>
  <c r="O13" i="93" s="1"/>
  <c r="E14" i="93"/>
  <c r="E15" i="93"/>
  <c r="D15" i="93" s="1"/>
  <c r="E16" i="93"/>
  <c r="D16" i="93"/>
  <c r="E17" i="93"/>
  <c r="D17" i="93" s="1"/>
  <c r="E18" i="93"/>
  <c r="D18" i="93" s="1"/>
  <c r="N18" i="93" s="1"/>
  <c r="O18" i="93" s="1"/>
  <c r="E19" i="93"/>
  <c r="D19" i="93" s="1"/>
  <c r="E20" i="93"/>
  <c r="D20" i="93" s="1"/>
  <c r="N20" i="93" s="1"/>
  <c r="O20" i="93" s="1"/>
  <c r="Q20" i="93" s="1"/>
  <c r="S20" i="93" s="1"/>
  <c r="U20" i="93" s="1"/>
  <c r="E22" i="93"/>
  <c r="E23" i="93"/>
  <c r="E24" i="93"/>
  <c r="D24" i="93" s="1"/>
  <c r="N24" i="93" s="1"/>
  <c r="O24" i="93" s="1"/>
  <c r="Q24" i="93" s="1"/>
  <c r="S24" i="93" s="1"/>
  <c r="U24" i="93" s="1"/>
  <c r="E25" i="93"/>
  <c r="E26" i="93"/>
  <c r="O26" i="93" s="1"/>
  <c r="Q26" i="93"/>
  <c r="S26" i="93" s="1"/>
  <c r="E27" i="93"/>
  <c r="D27" i="93" s="1"/>
  <c r="N27" i="93" s="1"/>
  <c r="O27" i="93" s="1"/>
  <c r="E28" i="93"/>
  <c r="D28" i="93"/>
  <c r="N28" i="93" s="1"/>
  <c r="O28" i="93" s="1"/>
  <c r="Q28" i="93" s="1"/>
  <c r="E29" i="93"/>
  <c r="D29" i="93" s="1"/>
  <c r="N29" i="93" s="1"/>
  <c r="O29" i="93" s="1"/>
  <c r="Q29" i="93" s="1"/>
  <c r="S29" i="93" s="1"/>
  <c r="U29" i="93" s="1"/>
  <c r="E30" i="93"/>
  <c r="D30" i="93"/>
  <c r="E31" i="93"/>
  <c r="D31" i="93" s="1"/>
  <c r="N31" i="93" s="1"/>
  <c r="O31" i="93" s="1"/>
  <c r="Q31" i="93" s="1"/>
  <c r="S31" i="93" s="1"/>
  <c r="U31" i="93" s="1"/>
  <c r="E32" i="93"/>
  <c r="D32" i="93"/>
  <c r="N32" i="93" s="1"/>
  <c r="O32" i="93" s="1"/>
  <c r="Q32" i="93" s="1"/>
  <c r="S32" i="93" s="1"/>
  <c r="E33" i="93"/>
  <c r="D33" i="93" s="1"/>
  <c r="N33" i="93" s="1"/>
  <c r="O33" i="93" s="1"/>
  <c r="Q33" i="93" s="1"/>
  <c r="S33" i="93" s="1"/>
  <c r="U33" i="93" s="1"/>
  <c r="E34" i="93"/>
  <c r="E35" i="93"/>
  <c r="D35" i="93" s="1"/>
  <c r="N35" i="93" s="1"/>
  <c r="E36" i="93"/>
  <c r="D36" i="93" s="1"/>
  <c r="N36" i="93" s="1"/>
  <c r="E37" i="93"/>
  <c r="D37" i="93" s="1"/>
  <c r="N37" i="93" s="1"/>
  <c r="E38" i="93"/>
  <c r="E39" i="93"/>
  <c r="E40" i="93"/>
  <c r="E41" i="93"/>
  <c r="D41" i="93" s="1"/>
  <c r="N41" i="93" s="1"/>
  <c r="E42" i="93"/>
  <c r="E43" i="93"/>
  <c r="D43" i="93" s="1"/>
  <c r="N43" i="93" s="1"/>
  <c r="E44" i="93"/>
  <c r="D44" i="93" s="1"/>
  <c r="N44" i="93" s="1"/>
  <c r="E45" i="93"/>
  <c r="D45" i="93"/>
  <c r="N45" i="93" s="1"/>
  <c r="O45" i="93" s="1"/>
  <c r="Q45" i="93" s="1"/>
  <c r="E46" i="93"/>
  <c r="D46" i="93" s="1"/>
  <c r="N46" i="93" s="1"/>
  <c r="E47" i="93"/>
  <c r="E48" i="93"/>
  <c r="D48" i="93"/>
  <c r="E49" i="93"/>
  <c r="D49" i="93" s="1"/>
  <c r="N49" i="93" s="1"/>
  <c r="O49" i="93" s="1"/>
  <c r="Q49" i="93" s="1"/>
  <c r="S49" i="93" s="1"/>
  <c r="U49" i="93" s="1"/>
  <c r="E50" i="93"/>
  <c r="D50" i="93"/>
  <c r="N50" i="93" s="1"/>
  <c r="E51" i="93"/>
  <c r="D51" i="93" s="1"/>
  <c r="N51" i="93" s="1"/>
  <c r="E52" i="93"/>
  <c r="D52" i="93" s="1"/>
  <c r="N52" i="93" s="1"/>
  <c r="E53" i="93"/>
  <c r="D53" i="93" s="1"/>
  <c r="E54" i="93"/>
  <c r="E55" i="93"/>
  <c r="E56" i="93"/>
  <c r="D56" i="93" s="1"/>
  <c r="N56" i="93" s="1"/>
  <c r="E57" i="93"/>
  <c r="E58" i="93"/>
  <c r="D58" i="93"/>
  <c r="N58" i="93" s="1"/>
  <c r="E59" i="93"/>
  <c r="D59" i="93" s="1"/>
  <c r="E60" i="93"/>
  <c r="D60" i="93"/>
  <c r="N60" i="93" s="1"/>
  <c r="O60" i="93" s="1"/>
  <c r="E61" i="93"/>
  <c r="E62" i="93"/>
  <c r="D62" i="93" s="1"/>
  <c r="N62" i="93" s="1"/>
  <c r="E63" i="93"/>
  <c r="D63" i="93" s="1"/>
  <c r="N63" i="93" s="1"/>
  <c r="E64" i="93"/>
  <c r="D64" i="93" s="1"/>
  <c r="N64" i="93" s="1"/>
  <c r="O64" i="93" s="1"/>
  <c r="Q64" i="93" s="1"/>
  <c r="S64" i="93" s="1"/>
  <c r="U64" i="93" s="1"/>
  <c r="E65" i="93"/>
  <c r="D65" i="93"/>
  <c r="N65" i="93" s="1"/>
  <c r="O65" i="93" s="1"/>
  <c r="E66" i="93"/>
  <c r="D66" i="93" s="1"/>
  <c r="N66" i="93" s="1"/>
  <c r="O66" i="93" s="1"/>
  <c r="Q66" i="93" s="1"/>
  <c r="S66" i="93" s="1"/>
  <c r="U66" i="93" s="1"/>
  <c r="E67" i="93"/>
  <c r="D67" i="93" s="1"/>
  <c r="N67" i="93" s="1"/>
  <c r="O67" i="93" s="1"/>
  <c r="Q67" i="93" s="1"/>
  <c r="S67" i="93" s="1"/>
  <c r="U67" i="93" s="1"/>
  <c r="E68" i="93"/>
  <c r="D68" i="93" s="1"/>
  <c r="E69" i="93"/>
  <c r="D69" i="93" s="1"/>
  <c r="N69" i="93" s="1"/>
  <c r="E70" i="93"/>
  <c r="E71" i="93"/>
  <c r="D71" i="93"/>
  <c r="N71" i="93" s="1"/>
  <c r="E72" i="93"/>
  <c r="D72" i="93" s="1"/>
  <c r="E73" i="93"/>
  <c r="D73" i="93" s="1"/>
  <c r="N73" i="93" s="1"/>
  <c r="E74" i="93"/>
  <c r="D74" i="93"/>
  <c r="E75" i="93"/>
  <c r="D75" i="93" s="1"/>
  <c r="N75" i="93" s="1"/>
  <c r="O75" i="93" s="1"/>
  <c r="Q75" i="93" s="1"/>
  <c r="S75" i="93" s="1"/>
  <c r="U75" i="93" s="1"/>
  <c r="E76" i="93"/>
  <c r="D76" i="93"/>
  <c r="E77" i="93"/>
  <c r="D77" i="93" s="1"/>
  <c r="N77" i="93" s="1"/>
  <c r="O77" i="93" s="1"/>
  <c r="Q77" i="93" s="1"/>
  <c r="S77" i="93" s="1"/>
  <c r="U77" i="93" s="1"/>
  <c r="E78" i="93"/>
  <c r="E79" i="93"/>
  <c r="D79" i="93" s="1"/>
  <c r="N79" i="93" s="1"/>
  <c r="E80" i="93"/>
  <c r="O80" i="93" s="1"/>
  <c r="P80" i="93" s="1"/>
  <c r="Q80" i="93" s="1"/>
  <c r="S80" i="93" s="1"/>
  <c r="U80" i="93" s="1"/>
  <c r="W80" i="93" s="1"/>
  <c r="E81" i="93"/>
  <c r="L81" i="93" s="1"/>
  <c r="E82" i="93"/>
  <c r="E83" i="93"/>
  <c r="L83" i="93" s="1"/>
  <c r="E84" i="93"/>
  <c r="L84" i="93" s="1"/>
  <c r="E85" i="93"/>
  <c r="L85" i="93" s="1"/>
  <c r="E86" i="93"/>
  <c r="L86" i="93" s="1"/>
  <c r="E87" i="93"/>
  <c r="E88" i="93"/>
  <c r="E89" i="93"/>
  <c r="AH89" i="93" s="1"/>
  <c r="E90" i="93"/>
  <c r="E91" i="93"/>
  <c r="E92" i="93"/>
  <c r="E93" i="93"/>
  <c r="E94" i="93"/>
  <c r="AH94" i="93" s="1"/>
  <c r="E95" i="93"/>
  <c r="E96" i="93"/>
  <c r="AH96" i="93" s="1"/>
  <c r="E97" i="93"/>
  <c r="AH97" i="93" s="1"/>
  <c r="E98" i="93"/>
  <c r="E99" i="93"/>
  <c r="E100" i="93"/>
  <c r="AH100" i="93" s="1"/>
  <c r="E101" i="93"/>
  <c r="E102" i="93"/>
  <c r="E103" i="93"/>
  <c r="E104" i="93"/>
  <c r="E105" i="93"/>
  <c r="D14" i="93"/>
  <c r="D22" i="93"/>
  <c r="N22" i="93" s="1"/>
  <c r="D23" i="93"/>
  <c r="D25" i="93"/>
  <c r="N25" i="93" s="1"/>
  <c r="D26" i="93"/>
  <c r="D34" i="93"/>
  <c r="D42" i="93"/>
  <c r="D57" i="93"/>
  <c r="N57" i="93" s="1"/>
  <c r="O57" i="93" s="1"/>
  <c r="Q57" i="93" s="1"/>
  <c r="S57" i="93" s="1"/>
  <c r="U57" i="93" s="1"/>
  <c r="D81" i="93"/>
  <c r="D82" i="93"/>
  <c r="L87" i="93"/>
  <c r="D78" i="93"/>
  <c r="N78" i="93" s="1"/>
  <c r="D47" i="93"/>
  <c r="D40" i="93"/>
  <c r="N40" i="93" s="1"/>
  <c r="O40" i="93" s="1"/>
  <c r="Q40" i="93" s="1"/>
  <c r="S40" i="93" s="1"/>
  <c r="D39" i="93"/>
  <c r="N39" i="93" s="1"/>
  <c r="O39" i="93" s="1"/>
  <c r="Q39" i="93" s="1"/>
  <c r="S39" i="93" s="1"/>
  <c r="U39" i="93" s="1"/>
  <c r="D38" i="93"/>
  <c r="N38" i="93" s="1"/>
  <c r="U26" i="93"/>
  <c r="E5" i="93"/>
  <c r="D5" i="93" s="1"/>
  <c r="N5" i="93" s="1"/>
  <c r="O5" i="93" s="1"/>
  <c r="Q5" i="93" s="1"/>
  <c r="S5" i="93" s="1"/>
  <c r="U5" i="93" s="1"/>
  <c r="L5" i="93"/>
  <c r="N76" i="93"/>
  <c r="N72" i="93"/>
  <c r="N68" i="93"/>
  <c r="O68" i="93"/>
  <c r="Q68" i="93" s="1"/>
  <c r="S68" i="93" s="1"/>
  <c r="U68" i="93" s="1"/>
  <c r="O63" i="93"/>
  <c r="Q63" i="93" s="1"/>
  <c r="S63" i="93" s="1"/>
  <c r="U63" i="93" s="1"/>
  <c r="N53" i="93"/>
  <c r="O53" i="93"/>
  <c r="Q53" i="93" s="1"/>
  <c r="S53" i="93" s="1"/>
  <c r="O56" i="93"/>
  <c r="Q56" i="93" s="1"/>
  <c r="S56" i="93" s="1"/>
  <c r="U56" i="93" s="1"/>
  <c r="O50" i="93"/>
  <c r="Q50" i="93" s="1"/>
  <c r="S50" i="93" s="1"/>
  <c r="U50" i="93" s="1"/>
  <c r="N47" i="93"/>
  <c r="O47" i="93" s="1"/>
  <c r="Q47" i="93" s="1"/>
  <c r="S47" i="93" s="1"/>
  <c r="U47" i="93" s="1"/>
  <c r="O44" i="93"/>
  <c r="Q44" i="93" s="1"/>
  <c r="O38" i="93"/>
  <c r="Q38" i="93"/>
  <c r="N30" i="93"/>
  <c r="O30" i="93" s="1"/>
  <c r="Q30" i="93" s="1"/>
  <c r="N23" i="93"/>
  <c r="O23" i="93" s="1"/>
  <c r="N17" i="93"/>
  <c r="N16" i="93"/>
  <c r="N15" i="93"/>
  <c r="N48" i="93"/>
  <c r="N42" i="93"/>
  <c r="O42" i="93" s="1"/>
  <c r="Q42" i="93" s="1"/>
  <c r="S42" i="93" s="1"/>
  <c r="U42" i="93" s="1"/>
  <c r="N34" i="93"/>
  <c r="O34" i="93"/>
  <c r="Q34" i="93"/>
  <c r="N19" i="93"/>
  <c r="N14" i="93"/>
  <c r="O14" i="93" s="1"/>
  <c r="Q14" i="93" s="1"/>
  <c r="S14" i="93" s="1"/>
  <c r="U14" i="93" s="1"/>
  <c r="N59" i="93"/>
  <c r="O59" i="93" s="1"/>
  <c r="H136" i="91"/>
  <c r="H137" i="91"/>
  <c r="H138" i="91"/>
  <c r="H139" i="91"/>
  <c r="H140" i="91"/>
  <c r="H141" i="91"/>
  <c r="H142" i="91"/>
  <c r="H143" i="91"/>
  <c r="H144" i="91"/>
  <c r="H145" i="91"/>
  <c r="H146" i="91"/>
  <c r="H147" i="91"/>
  <c r="H148" i="91"/>
  <c r="H149" i="91"/>
  <c r="H150" i="91"/>
  <c r="H151" i="91"/>
  <c r="H153" i="91"/>
  <c r="O79" i="93"/>
  <c r="R79" i="93" s="1"/>
  <c r="L138" i="91"/>
  <c r="H104" i="91"/>
  <c r="L104" i="91"/>
  <c r="H103" i="91"/>
  <c r="L103" i="91"/>
  <c r="H123" i="91"/>
  <c r="L123" i="91"/>
  <c r="L151" i="91"/>
  <c r="L152" i="91"/>
  <c r="M152" i="91" s="1"/>
  <c r="L149" i="91"/>
  <c r="L146" i="91"/>
  <c r="L145" i="91"/>
  <c r="L141" i="91"/>
  <c r="L137" i="91"/>
  <c r="L102" i="91"/>
  <c r="H102" i="91"/>
  <c r="H100" i="91"/>
  <c r="L100" i="91"/>
  <c r="H101" i="91"/>
  <c r="L144" i="91"/>
  <c r="H183" i="91"/>
  <c r="L183" i="91"/>
  <c r="H182" i="91"/>
  <c r="H180" i="91"/>
  <c r="L180" i="91"/>
  <c r="L136" i="91"/>
  <c r="H122" i="91"/>
  <c r="H121" i="91"/>
  <c r="L121" i="91"/>
  <c r="H119" i="91"/>
  <c r="L119" i="91"/>
  <c r="L38" i="91"/>
  <c r="H78" i="91"/>
  <c r="H106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L78" i="91"/>
  <c r="H3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U12" i="96"/>
  <c r="P79" i="93"/>
  <c r="Q79" i="93" s="1"/>
  <c r="S79" i="93" s="1"/>
  <c r="U79" i="93" s="1"/>
  <c r="S11" i="93"/>
  <c r="U11" i="93"/>
  <c r="S28" i="93"/>
  <c r="U28" i="93" s="1"/>
  <c r="S45" i="93"/>
  <c r="U45" i="93" s="1"/>
  <c r="S30" i="93"/>
  <c r="U30" i="93" s="1"/>
  <c r="T79" i="93"/>
  <c r="L122" i="91"/>
  <c r="L130" i="91" s="1"/>
  <c r="L101" i="91"/>
  <c r="L143" i="91"/>
  <c r="L140" i="91"/>
  <c r="L150" i="91"/>
  <c r="L182" i="91"/>
  <c r="L139" i="91"/>
  <c r="L147" i="91"/>
  <c r="L142" i="91"/>
  <c r="L153" i="91"/>
  <c r="L148" i="91"/>
  <c r="U32" i="93"/>
  <c r="U53" i="93"/>
  <c r="S44" i="93"/>
  <c r="U44" i="93" s="1"/>
  <c r="S38" i="93"/>
  <c r="U38" i="93"/>
  <c r="S34" i="93"/>
  <c r="U34" i="93" s="1"/>
  <c r="U40" i="93"/>
  <c r="N74" i="93"/>
  <c r="O74" i="93"/>
  <c r="Q74" i="93"/>
  <c r="S74" i="93" s="1"/>
  <c r="U74" i="93" s="1"/>
  <c r="D21" i="93"/>
  <c r="N21" i="93" s="1"/>
  <c r="O21" i="93" s="1"/>
  <c r="L79" i="91" l="1"/>
  <c r="L159" i="91"/>
  <c r="H79" i="91"/>
  <c r="H159" i="91"/>
  <c r="Y130" i="91"/>
  <c r="Y159" i="91"/>
  <c r="H130" i="91"/>
  <c r="H188" i="91"/>
  <c r="Y188" i="91"/>
  <c r="S17" i="96"/>
  <c r="W17" i="96"/>
  <c r="Q17" i="96"/>
  <c r="R17" i="96" s="1"/>
  <c r="U17" i="96"/>
  <c r="AH93" i="93"/>
  <c r="Y80" i="93"/>
  <c r="L80" i="93" s="1"/>
  <c r="Z80" i="93"/>
  <c r="AF80" i="93" s="1"/>
  <c r="AH80" i="93" s="1"/>
  <c r="AG80" i="93" s="1"/>
  <c r="O25" i="93"/>
  <c r="Q25" i="93" s="1"/>
  <c r="S25" i="93" s="1"/>
  <c r="U25" i="93" s="1"/>
  <c r="O72" i="93"/>
  <c r="AH90" i="93"/>
  <c r="D83" i="93"/>
  <c r="D80" i="93"/>
  <c r="AH92" i="93"/>
  <c r="V79" i="93"/>
  <c r="W79" i="93" s="1"/>
  <c r="V74" i="93"/>
  <c r="AH86" i="93"/>
  <c r="L188" i="91"/>
  <c r="O62" i="93"/>
  <c r="Q62" i="93" s="1"/>
  <c r="S62" i="93" s="1"/>
  <c r="U62" i="93" s="1"/>
  <c r="O73" i="93"/>
  <c r="Q73" i="93" s="1"/>
  <c r="S73" i="93" s="1"/>
  <c r="U73" i="93" s="1"/>
  <c r="AH95" i="93"/>
  <c r="AH88" i="93"/>
  <c r="O58" i="93"/>
  <c r="O48" i="93"/>
  <c r="Q48" i="93" s="1"/>
  <c r="S48" i="93" s="1"/>
  <c r="U48" i="93" s="1"/>
  <c r="P11" i="96"/>
  <c r="S11" i="96" s="1"/>
  <c r="O15" i="93"/>
  <c r="Q15" i="93" s="1"/>
  <c r="S15" i="93" s="1"/>
  <c r="U15" i="93" s="1"/>
  <c r="O17" i="93"/>
  <c r="AH101" i="93"/>
  <c r="AH98" i="93"/>
  <c r="O78" i="93"/>
  <c r="O76" i="93"/>
  <c r="V76" i="93" s="1"/>
  <c r="O71" i="93"/>
  <c r="Q71" i="93" s="1"/>
  <c r="S71" i="93" s="1"/>
  <c r="U71" i="93" s="1"/>
  <c r="O22" i="93"/>
  <c r="O16" i="93"/>
  <c r="Z137" i="91"/>
  <c r="Z159" i="91" s="1"/>
  <c r="O19" i="96"/>
  <c r="AD19" i="96"/>
  <c r="P14" i="96"/>
  <c r="S14" i="96" s="1"/>
  <c r="AE18" i="96"/>
  <c r="AE19" i="96" s="1"/>
  <c r="Z122" i="91"/>
  <c r="Z130" i="91" s="1"/>
  <c r="H107" i="91"/>
  <c r="Y107" i="91"/>
  <c r="M136" i="91"/>
  <c r="R136" i="91" s="1"/>
  <c r="V21" i="93"/>
  <c r="Q21" i="93"/>
  <c r="S21" i="93" s="1"/>
  <c r="U21" i="93" s="1"/>
  <c r="W74" i="93"/>
  <c r="U18" i="96"/>
  <c r="Q8" i="96"/>
  <c r="R8" i="96" s="1"/>
  <c r="U13" i="96"/>
  <c r="S13" i="96"/>
  <c r="Q18" i="96"/>
  <c r="R18" i="96" s="1"/>
  <c r="T18" i="96" s="1"/>
  <c r="V18" i="96" s="1"/>
  <c r="S18" i="96"/>
  <c r="U8" i="96"/>
  <c r="Q13" i="96"/>
  <c r="R13" i="96" s="1"/>
  <c r="T13" i="96" s="1"/>
  <c r="V38" i="93"/>
  <c r="W38" i="93" s="1"/>
  <c r="V34" i="93"/>
  <c r="W34" i="93" s="1"/>
  <c r="V77" i="93"/>
  <c r="V66" i="93"/>
  <c r="W66" i="93" s="1"/>
  <c r="W12" i="96"/>
  <c r="V15" i="93"/>
  <c r="W15" i="93" s="1"/>
  <c r="V14" i="93"/>
  <c r="W14" i="93" s="1"/>
  <c r="V67" i="93"/>
  <c r="W67" i="93" s="1"/>
  <c r="W18" i="96"/>
  <c r="V26" i="93"/>
  <c r="W26" i="93" s="1"/>
  <c r="Z26" i="93" s="1"/>
  <c r="AF26" i="93" s="1"/>
  <c r="AH26" i="93" s="1"/>
  <c r="AG26" i="93" s="1"/>
  <c r="V32" i="93"/>
  <c r="W32" i="93" s="1"/>
  <c r="V39" i="93"/>
  <c r="W39" i="93" s="1"/>
  <c r="V20" i="93"/>
  <c r="W20" i="93" s="1"/>
  <c r="V29" i="93"/>
  <c r="V42" i="93"/>
  <c r="W42" i="93" s="1"/>
  <c r="V30" i="93"/>
  <c r="W30" i="93" s="1"/>
  <c r="V63" i="93"/>
  <c r="W63" i="93" s="1"/>
  <c r="V68" i="93"/>
  <c r="W68" i="93" s="1"/>
  <c r="V57" i="93"/>
  <c r="W57" i="93" s="1"/>
  <c r="V48" i="93"/>
  <c r="W48" i="93" s="1"/>
  <c r="V53" i="93"/>
  <c r="W53" i="93" s="1"/>
  <c r="V5" i="93"/>
  <c r="W5" i="93" s="1"/>
  <c r="Z5" i="93" s="1"/>
  <c r="AF5" i="93" s="1"/>
  <c r="V25" i="93"/>
  <c r="V64" i="93"/>
  <c r="W64" i="93" s="1"/>
  <c r="V11" i="93"/>
  <c r="W11" i="93" s="1"/>
  <c r="V49" i="93"/>
  <c r="W49" i="93" s="1"/>
  <c r="V50" i="93"/>
  <c r="W50" i="93" s="1"/>
  <c r="V44" i="93"/>
  <c r="W44" i="93" s="1"/>
  <c r="V45" i="93"/>
  <c r="V62" i="93"/>
  <c r="W62" i="93" s="1"/>
  <c r="Q23" i="93"/>
  <c r="S23" i="93" s="1"/>
  <c r="U23" i="93" s="1"/>
  <c r="V23" i="93"/>
  <c r="Q22" i="93"/>
  <c r="S22" i="93" s="1"/>
  <c r="U22" i="93" s="1"/>
  <c r="V22" i="93"/>
  <c r="V16" i="93"/>
  <c r="Q16" i="93"/>
  <c r="S16" i="93" s="1"/>
  <c r="U16" i="93" s="1"/>
  <c r="W16" i="93" s="1"/>
  <c r="S9" i="96"/>
  <c r="Q9" i="96"/>
  <c r="U9" i="96"/>
  <c r="R9" i="96"/>
  <c r="T9" i="96" s="1"/>
  <c r="V9" i="96" s="1"/>
  <c r="X9" i="96" s="1"/>
  <c r="W9" i="96"/>
  <c r="U10" i="96"/>
  <c r="S10" i="96"/>
  <c r="W10" i="96"/>
  <c r="W14" i="96"/>
  <c r="W45" i="93"/>
  <c r="V33" i="93"/>
  <c r="W33" i="93" s="1"/>
  <c r="Q59" i="93"/>
  <c r="S59" i="93" s="1"/>
  <c r="U59" i="93" s="1"/>
  <c r="V59" i="93"/>
  <c r="V56" i="93"/>
  <c r="W56" i="93" s="1"/>
  <c r="V12" i="93"/>
  <c r="Q12" i="93"/>
  <c r="S12" i="93" s="1"/>
  <c r="U12" i="93" s="1"/>
  <c r="W77" i="93"/>
  <c r="W25" i="93"/>
  <c r="V75" i="93"/>
  <c r="W75" i="93" s="1"/>
  <c r="V40" i="93"/>
  <c r="W40" i="93" s="1"/>
  <c r="Q78" i="93"/>
  <c r="S78" i="93" s="1"/>
  <c r="U78" i="93" s="1"/>
  <c r="V78" i="93"/>
  <c r="V18" i="93"/>
  <c r="Q18" i="93"/>
  <c r="S18" i="93" s="1"/>
  <c r="U18" i="93" s="1"/>
  <c r="W18" i="93" s="1"/>
  <c r="V31" i="93"/>
  <c r="W31" i="93" s="1"/>
  <c r="W8" i="96"/>
  <c r="Q10" i="96"/>
  <c r="R10" i="96" s="1"/>
  <c r="W29" i="93"/>
  <c r="Q27" i="93"/>
  <c r="S27" i="93" s="1"/>
  <c r="U27" i="93" s="1"/>
  <c r="V27" i="93"/>
  <c r="V24" i="93"/>
  <c r="W24" i="93" s="1"/>
  <c r="V28" i="93"/>
  <c r="W28" i="93" s="1"/>
  <c r="V6" i="93"/>
  <c r="W6" i="93" s="1"/>
  <c r="U14" i="96"/>
  <c r="V73" i="93"/>
  <c r="W73" i="93" s="1"/>
  <c r="Q65" i="93"/>
  <c r="S65" i="93" s="1"/>
  <c r="U65" i="93" s="1"/>
  <c r="V65" i="93"/>
  <c r="V60" i="93"/>
  <c r="Q60" i="93"/>
  <c r="S60" i="93" s="1"/>
  <c r="U60" i="93" s="1"/>
  <c r="V58" i="93"/>
  <c r="Q58" i="93"/>
  <c r="S58" i="93" s="1"/>
  <c r="U58" i="93" s="1"/>
  <c r="V13" i="93"/>
  <c r="Q13" i="93"/>
  <c r="S13" i="93" s="1"/>
  <c r="U13" i="93" s="1"/>
  <c r="T17" i="96"/>
  <c r="V17" i="96" s="1"/>
  <c r="W13" i="96"/>
  <c r="Q12" i="96"/>
  <c r="R12" i="96" s="1"/>
  <c r="S12" i="96"/>
  <c r="AH82" i="93"/>
  <c r="L82" i="93"/>
  <c r="D61" i="93"/>
  <c r="N61" i="93" s="1"/>
  <c r="O61" i="93"/>
  <c r="O8" i="93"/>
  <c r="O52" i="93"/>
  <c r="O46" i="93"/>
  <c r="D55" i="93"/>
  <c r="N55" i="93" s="1"/>
  <c r="O55" i="93" s="1"/>
  <c r="O43" i="93"/>
  <c r="O37" i="93"/>
  <c r="H19" i="96"/>
  <c r="O35" i="93"/>
  <c r="O69" i="93"/>
  <c r="O7" i="93"/>
  <c r="L26" i="93"/>
  <c r="AH84" i="93"/>
  <c r="D54" i="93"/>
  <c r="N54" i="93" s="1"/>
  <c r="O54" i="93" s="1"/>
  <c r="D70" i="93"/>
  <c r="N70" i="93" s="1"/>
  <c r="O70" i="93" s="1"/>
  <c r="O10" i="93"/>
  <c r="AH85" i="93"/>
  <c r="E19" i="96"/>
  <c r="P7" i="96"/>
  <c r="M19" i="96"/>
  <c r="V47" i="93"/>
  <c r="W47" i="93" s="1"/>
  <c r="S8" i="96"/>
  <c r="Q11" i="96"/>
  <c r="R11" i="96" s="1"/>
  <c r="O19" i="93"/>
  <c r="O41" i="93"/>
  <c r="O51" i="93"/>
  <c r="O36" i="93"/>
  <c r="AH81" i="93"/>
  <c r="AG81" i="93" s="1"/>
  <c r="AH99" i="93"/>
  <c r="O9" i="93"/>
  <c r="M121" i="91"/>
  <c r="N121" i="91" s="1"/>
  <c r="O121" i="91" s="1"/>
  <c r="M183" i="91"/>
  <c r="T183" i="91" s="1"/>
  <c r="M100" i="91"/>
  <c r="P100" i="91" s="1"/>
  <c r="M148" i="91"/>
  <c r="N148" i="91" s="1"/>
  <c r="O148" i="91" s="1"/>
  <c r="M70" i="91"/>
  <c r="R70" i="91" s="1"/>
  <c r="M147" i="91"/>
  <c r="N147" i="91" s="1"/>
  <c r="M143" i="91"/>
  <c r="P143" i="91" s="1"/>
  <c r="T152" i="91"/>
  <c r="R152" i="91"/>
  <c r="M101" i="91"/>
  <c r="M141" i="91"/>
  <c r="Z20" i="91"/>
  <c r="M151" i="91"/>
  <c r="T151" i="91" s="1"/>
  <c r="M67" i="91"/>
  <c r="P67" i="91" s="1"/>
  <c r="M63" i="91"/>
  <c r="P63" i="91" s="1"/>
  <c r="M123" i="91"/>
  <c r="R123" i="91" s="1"/>
  <c r="M150" i="91"/>
  <c r="P150" i="91" s="1"/>
  <c r="M142" i="91"/>
  <c r="N142" i="91" s="1"/>
  <c r="M69" i="91"/>
  <c r="R69" i="91" s="1"/>
  <c r="G191" i="91"/>
  <c r="M75" i="91"/>
  <c r="N75" i="91" s="1"/>
  <c r="O75" i="91" s="1"/>
  <c r="M74" i="91"/>
  <c r="T74" i="91" s="1"/>
  <c r="M73" i="91"/>
  <c r="N73" i="91" s="1"/>
  <c r="O73" i="91" s="1"/>
  <c r="M102" i="91"/>
  <c r="N102" i="91" s="1"/>
  <c r="O102" i="91" s="1"/>
  <c r="G193" i="91"/>
  <c r="M153" i="91"/>
  <c r="N153" i="91" s="1"/>
  <c r="M144" i="91"/>
  <c r="N144" i="91" s="1"/>
  <c r="O144" i="91" s="1"/>
  <c r="M140" i="91"/>
  <c r="M68" i="91"/>
  <c r="N68" i="91" s="1"/>
  <c r="O68" i="91" s="1"/>
  <c r="I191" i="91"/>
  <c r="J191" i="91"/>
  <c r="J193" i="91"/>
  <c r="I193" i="91"/>
  <c r="M66" i="91"/>
  <c r="M65" i="91"/>
  <c r="K106" i="91"/>
  <c r="K107" i="91" s="1"/>
  <c r="K192" i="91" s="1"/>
  <c r="N152" i="91"/>
  <c r="O152" i="91" s="1"/>
  <c r="M182" i="91"/>
  <c r="P182" i="91" s="1"/>
  <c r="M146" i="91"/>
  <c r="M139" i="91"/>
  <c r="T139" i="91" s="1"/>
  <c r="M38" i="91"/>
  <c r="R38" i="91" s="1"/>
  <c r="M119" i="91"/>
  <c r="T119" i="91" s="1"/>
  <c r="M103" i="91"/>
  <c r="N103" i="91" s="1"/>
  <c r="O103" i="91" s="1"/>
  <c r="M104" i="91"/>
  <c r="R104" i="91" s="1"/>
  <c r="M149" i="91"/>
  <c r="P149" i="91" s="1"/>
  <c r="M137" i="91"/>
  <c r="P137" i="91" s="1"/>
  <c r="M78" i="91"/>
  <c r="M180" i="91"/>
  <c r="H20" i="91"/>
  <c r="M122" i="91"/>
  <c r="M130" i="91" s="1"/>
  <c r="M145" i="91"/>
  <c r="P145" i="91" s="1"/>
  <c r="M72" i="91"/>
  <c r="T72" i="91" s="1"/>
  <c r="M138" i="91"/>
  <c r="T138" i="91" s="1"/>
  <c r="P152" i="91"/>
  <c r="L20" i="91"/>
  <c r="Z192" i="91" l="1"/>
  <c r="N141" i="91"/>
  <c r="M159" i="91"/>
  <c r="T78" i="91"/>
  <c r="M79" i="91"/>
  <c r="H192" i="91"/>
  <c r="N183" i="91"/>
  <c r="O183" i="91" s="1"/>
  <c r="Y79" i="93"/>
  <c r="L79" i="93" s="1"/>
  <c r="Z79" i="93"/>
  <c r="AF79" i="93" s="1"/>
  <c r="AH79" i="93" s="1"/>
  <c r="AG79" i="93" s="1"/>
  <c r="X17" i="96"/>
  <c r="V71" i="93"/>
  <c r="W71" i="93" s="1"/>
  <c r="V17" i="93"/>
  <c r="Q17" i="93"/>
  <c r="S17" i="93" s="1"/>
  <c r="U17" i="93" s="1"/>
  <c r="T10" i="96"/>
  <c r="Q76" i="93"/>
  <c r="S76" i="93" s="1"/>
  <c r="U76" i="93" s="1"/>
  <c r="Q14" i="96"/>
  <c r="R14" i="96" s="1"/>
  <c r="W11" i="96"/>
  <c r="U11" i="96"/>
  <c r="Y192" i="91"/>
  <c r="Q72" i="93"/>
  <c r="S72" i="93" s="1"/>
  <c r="U72" i="93" s="1"/>
  <c r="V72" i="93"/>
  <c r="W72" i="93" s="1"/>
  <c r="M188" i="91"/>
  <c r="N140" i="91"/>
  <c r="T65" i="91"/>
  <c r="P122" i="91"/>
  <c r="X18" i="96"/>
  <c r="T8" i="96"/>
  <c r="V8" i="96" s="1"/>
  <c r="X8" i="96" s="1"/>
  <c r="W58" i="93"/>
  <c r="Z58" i="93" s="1"/>
  <c r="AF58" i="93" s="1"/>
  <c r="AH58" i="93" s="1"/>
  <c r="AG58" i="93" s="1"/>
  <c r="V10" i="96"/>
  <c r="X10" i="96" s="1"/>
  <c r="V13" i="96"/>
  <c r="X13" i="96" s="1"/>
  <c r="R63" i="91"/>
  <c r="R143" i="91"/>
  <c r="P136" i="91"/>
  <c r="T136" i="91"/>
  <c r="N136" i="91"/>
  <c r="O136" i="91" s="1"/>
  <c r="N100" i="91"/>
  <c r="O100" i="91" s="1"/>
  <c r="Q100" i="91" s="1"/>
  <c r="T100" i="91"/>
  <c r="P121" i="91"/>
  <c r="Q121" i="91" s="1"/>
  <c r="R100" i="91"/>
  <c r="O147" i="91"/>
  <c r="N138" i="91"/>
  <c r="O138" i="91" s="1"/>
  <c r="R121" i="91"/>
  <c r="Z42" i="93"/>
  <c r="AF42" i="93" s="1"/>
  <c r="AH42" i="93" s="1"/>
  <c r="Y42" i="93"/>
  <c r="L42" i="93" s="1"/>
  <c r="Q54" i="93"/>
  <c r="S54" i="93" s="1"/>
  <c r="U54" i="93" s="1"/>
  <c r="W54" i="93" s="1"/>
  <c r="V54" i="93"/>
  <c r="Y24" i="93"/>
  <c r="L24" i="93" s="1"/>
  <c r="Z24" i="93"/>
  <c r="AF24" i="93" s="1"/>
  <c r="AH24" i="93" s="1"/>
  <c r="AG24" i="93" s="1"/>
  <c r="Y62" i="93"/>
  <c r="L62" i="93" s="1"/>
  <c r="Z62" i="93"/>
  <c r="AF62" i="93" s="1"/>
  <c r="AH62" i="93" s="1"/>
  <c r="AG62" i="93" s="1"/>
  <c r="Y49" i="93"/>
  <c r="L49" i="93" s="1"/>
  <c r="Z49" i="93"/>
  <c r="AF49" i="93" s="1"/>
  <c r="AH49" i="93" s="1"/>
  <c r="AG49" i="93" s="1"/>
  <c r="Z68" i="93"/>
  <c r="AF68" i="93" s="1"/>
  <c r="AH68" i="93" s="1"/>
  <c r="AG68" i="93" s="1"/>
  <c r="Y68" i="93"/>
  <c r="L68" i="93" s="1"/>
  <c r="Q55" i="93"/>
  <c r="S55" i="93" s="1"/>
  <c r="U55" i="93" s="1"/>
  <c r="V55" i="93"/>
  <c r="Z44" i="93"/>
  <c r="AF44" i="93" s="1"/>
  <c r="AH44" i="93" s="1"/>
  <c r="AG44" i="93" s="1"/>
  <c r="Y44" i="93"/>
  <c r="L44" i="93" s="1"/>
  <c r="Z64" i="93"/>
  <c r="AF64" i="93" s="1"/>
  <c r="AH64" i="93" s="1"/>
  <c r="AG64" i="93" s="1"/>
  <c r="Y64" i="93"/>
  <c r="L64" i="93" s="1"/>
  <c r="Y48" i="93"/>
  <c r="L48" i="93" s="1"/>
  <c r="Z48" i="93"/>
  <c r="AF48" i="93" s="1"/>
  <c r="AH48" i="93" s="1"/>
  <c r="AG48" i="93" s="1"/>
  <c r="Y67" i="93"/>
  <c r="L67" i="93" s="1"/>
  <c r="Z67" i="93"/>
  <c r="AF67" i="93" s="1"/>
  <c r="AH67" i="93" s="1"/>
  <c r="AG67" i="93" s="1"/>
  <c r="Z38" i="93"/>
  <c r="AF38" i="93" s="1"/>
  <c r="Y38" i="93"/>
  <c r="L38" i="93" s="1"/>
  <c r="Q70" i="93"/>
  <c r="S70" i="93" s="1"/>
  <c r="U70" i="93" s="1"/>
  <c r="V70" i="93"/>
  <c r="Z31" i="93"/>
  <c r="AF31" i="93" s="1"/>
  <c r="AH31" i="93" s="1"/>
  <c r="AG31" i="93" s="1"/>
  <c r="Y31" i="93"/>
  <c r="L31" i="93" s="1"/>
  <c r="Z47" i="93"/>
  <c r="AF47" i="93" s="1"/>
  <c r="AH47" i="93" s="1"/>
  <c r="AG47" i="93" s="1"/>
  <c r="Y47" i="93"/>
  <c r="L47" i="93" s="1"/>
  <c r="Y75" i="93"/>
  <c r="L75" i="93" s="1"/>
  <c r="Z75" i="93"/>
  <c r="AF75" i="93" s="1"/>
  <c r="AH75" i="93" s="1"/>
  <c r="AG75" i="93" s="1"/>
  <c r="Z33" i="93"/>
  <c r="AF33" i="93" s="1"/>
  <c r="AH33" i="93" s="1"/>
  <c r="AG33" i="93" s="1"/>
  <c r="Y33" i="93"/>
  <c r="L33" i="93" s="1"/>
  <c r="Z11" i="93"/>
  <c r="AF11" i="93" s="1"/>
  <c r="Y11" i="93"/>
  <c r="L11" i="93" s="1"/>
  <c r="Z53" i="93"/>
  <c r="AF53" i="93" s="1"/>
  <c r="AH53" i="93" s="1"/>
  <c r="AG53" i="93" s="1"/>
  <c r="Y53" i="93"/>
  <c r="L53" i="93" s="1"/>
  <c r="Q7" i="93"/>
  <c r="S7" i="93" s="1"/>
  <c r="U7" i="93" s="1"/>
  <c r="W7" i="93" s="1"/>
  <c r="V7" i="93"/>
  <c r="Y50" i="93"/>
  <c r="L50" i="93" s="1"/>
  <c r="Z50" i="93"/>
  <c r="AF50" i="93" s="1"/>
  <c r="AH50" i="93" s="1"/>
  <c r="AG50" i="93" s="1"/>
  <c r="Z29" i="93"/>
  <c r="AF29" i="93" s="1"/>
  <c r="AH29" i="93" s="1"/>
  <c r="AG29" i="93" s="1"/>
  <c r="Y29" i="93"/>
  <c r="L29" i="93" s="1"/>
  <c r="Z18" i="93"/>
  <c r="AF18" i="93" s="1"/>
  <c r="AH18" i="93" s="1"/>
  <c r="AG18" i="93" s="1"/>
  <c r="Y18" i="93"/>
  <c r="L18" i="93" s="1"/>
  <c r="Z25" i="93"/>
  <c r="AF25" i="93" s="1"/>
  <c r="AH25" i="93" s="1"/>
  <c r="AG25" i="93" s="1"/>
  <c r="Y25" i="93"/>
  <c r="L25" i="93" s="1"/>
  <c r="Y30" i="93"/>
  <c r="L30" i="93" s="1"/>
  <c r="Z30" i="93"/>
  <c r="AF30" i="93" s="1"/>
  <c r="AH30" i="93" s="1"/>
  <c r="AG30" i="93" s="1"/>
  <c r="Z34" i="93"/>
  <c r="AF34" i="93" s="1"/>
  <c r="AH34" i="93" s="1"/>
  <c r="AG34" i="93" s="1"/>
  <c r="Y34" i="93"/>
  <c r="L34" i="93" s="1"/>
  <c r="Q69" i="93"/>
  <c r="S69" i="93" s="1"/>
  <c r="U69" i="93" s="1"/>
  <c r="V69" i="93"/>
  <c r="Q46" i="93"/>
  <c r="S46" i="93" s="1"/>
  <c r="U46" i="93" s="1"/>
  <c r="W46" i="93" s="1"/>
  <c r="V46" i="93"/>
  <c r="Z6" i="93"/>
  <c r="AF6" i="93" s="1"/>
  <c r="Y6" i="93"/>
  <c r="L6" i="93" s="1"/>
  <c r="W23" i="93"/>
  <c r="P183" i="91"/>
  <c r="T121" i="91"/>
  <c r="R183" i="91"/>
  <c r="T148" i="91"/>
  <c r="Q36" i="93"/>
  <c r="S36" i="93" s="1"/>
  <c r="U36" i="93" s="1"/>
  <c r="V36" i="93"/>
  <c r="T11" i="96"/>
  <c r="V11" i="96" s="1"/>
  <c r="P19" i="96"/>
  <c r="W7" i="96"/>
  <c r="S7" i="96"/>
  <c r="S19" i="96" s="1"/>
  <c r="Q7" i="96"/>
  <c r="Q19" i="96" s="1"/>
  <c r="U7" i="96"/>
  <c r="U19" i="96" s="1"/>
  <c r="Q8" i="93"/>
  <c r="S8" i="93" s="1"/>
  <c r="U8" i="93" s="1"/>
  <c r="V8" i="93"/>
  <c r="W13" i="93"/>
  <c r="W60" i="93"/>
  <c r="Z73" i="93"/>
  <c r="AF73" i="93" s="1"/>
  <c r="AH73" i="93" s="1"/>
  <c r="AG73" i="93" s="1"/>
  <c r="Y73" i="93"/>
  <c r="L73" i="93" s="1"/>
  <c r="W27" i="93"/>
  <c r="W76" i="93"/>
  <c r="W12" i="93"/>
  <c r="W59" i="93"/>
  <c r="W22" i="93"/>
  <c r="Y63" i="93"/>
  <c r="L63" i="93" s="1"/>
  <c r="Z63" i="93"/>
  <c r="AF63" i="93" s="1"/>
  <c r="AH63" i="93" s="1"/>
  <c r="AG63" i="93" s="1"/>
  <c r="Y20" i="93"/>
  <c r="L20" i="93" s="1"/>
  <c r="Z20" i="93"/>
  <c r="AF20" i="93" s="1"/>
  <c r="W21" i="93"/>
  <c r="Q9" i="93"/>
  <c r="S9" i="93" s="1"/>
  <c r="U9" i="93" s="1"/>
  <c r="V9" i="93"/>
  <c r="Q51" i="93"/>
  <c r="S51" i="93" s="1"/>
  <c r="U51" i="93" s="1"/>
  <c r="V51" i="93"/>
  <c r="V61" i="93"/>
  <c r="P61" i="93"/>
  <c r="Q61" i="93" s="1"/>
  <c r="T61" i="93"/>
  <c r="R61" i="93"/>
  <c r="Z77" i="93"/>
  <c r="AF77" i="93" s="1"/>
  <c r="AH77" i="93" s="1"/>
  <c r="AG77" i="93" s="1"/>
  <c r="Y77" i="93"/>
  <c r="L77" i="93" s="1"/>
  <c r="Z16" i="93"/>
  <c r="AF16" i="93" s="1"/>
  <c r="Y16" i="93"/>
  <c r="L16" i="93" s="1"/>
  <c r="Z39" i="93"/>
  <c r="AF39" i="93" s="1"/>
  <c r="AH39" i="93" s="1"/>
  <c r="AG39" i="93" s="1"/>
  <c r="Y39" i="93"/>
  <c r="L39" i="93" s="1"/>
  <c r="Z56" i="93"/>
  <c r="AF56" i="93" s="1"/>
  <c r="AH56" i="93" s="1"/>
  <c r="AG56" i="93" s="1"/>
  <c r="Y56" i="93"/>
  <c r="L56" i="93" s="1"/>
  <c r="Z66" i="93"/>
  <c r="AF66" i="93" s="1"/>
  <c r="AH66" i="93" s="1"/>
  <c r="AG66" i="93" s="1"/>
  <c r="Y66" i="93"/>
  <c r="L66" i="93" s="1"/>
  <c r="Q41" i="93"/>
  <c r="S41" i="93" s="1"/>
  <c r="U41" i="93" s="1"/>
  <c r="V41" i="93"/>
  <c r="V37" i="93"/>
  <c r="Q37" i="93"/>
  <c r="S37" i="93" s="1"/>
  <c r="U37" i="93" s="1"/>
  <c r="T12" i="96"/>
  <c r="V12" i="96" s="1"/>
  <c r="X12" i="96" s="1"/>
  <c r="Y58" i="93"/>
  <c r="L58" i="93" s="1"/>
  <c r="Y71" i="93"/>
  <c r="L71" i="93" s="1"/>
  <c r="Z71" i="93"/>
  <c r="AF71" i="93" s="1"/>
  <c r="Z14" i="93"/>
  <c r="AF14" i="93" s="1"/>
  <c r="Y14" i="93"/>
  <c r="L14" i="93" s="1"/>
  <c r="W78" i="93"/>
  <c r="Z45" i="93"/>
  <c r="AF45" i="93" s="1"/>
  <c r="AH45" i="93" s="1"/>
  <c r="AG45" i="93" s="1"/>
  <c r="Y45" i="93"/>
  <c r="L45" i="93" s="1"/>
  <c r="Z57" i="93"/>
  <c r="AF57" i="93" s="1"/>
  <c r="AH57" i="93" s="1"/>
  <c r="AG57" i="93" s="1"/>
  <c r="Y57" i="93"/>
  <c r="L57" i="93" s="1"/>
  <c r="Y32" i="93"/>
  <c r="L32" i="93" s="1"/>
  <c r="Z32" i="93"/>
  <c r="AF32" i="93" s="1"/>
  <c r="AH32" i="93" s="1"/>
  <c r="AG32" i="93" s="1"/>
  <c r="Y74" i="93"/>
  <c r="L74" i="93" s="1"/>
  <c r="X74" i="93"/>
  <c r="Z74" i="93"/>
  <c r="AF74" i="93" s="1"/>
  <c r="AH74" i="93" s="1"/>
  <c r="AG74" i="93" s="1"/>
  <c r="R148" i="91"/>
  <c r="Q19" i="93"/>
  <c r="S19" i="93" s="1"/>
  <c r="U19" i="93" s="1"/>
  <c r="V19" i="93"/>
  <c r="Q10" i="93"/>
  <c r="S10" i="93" s="1"/>
  <c r="U10" i="93" s="1"/>
  <c r="V10" i="93"/>
  <c r="Q35" i="93"/>
  <c r="S35" i="93" s="1"/>
  <c r="U35" i="93" s="1"/>
  <c r="V35" i="93"/>
  <c r="Q43" i="93"/>
  <c r="S43" i="93" s="1"/>
  <c r="U43" i="93" s="1"/>
  <c r="V43" i="93"/>
  <c r="Q52" i="93"/>
  <c r="S52" i="93" s="1"/>
  <c r="U52" i="93" s="1"/>
  <c r="V52" i="93"/>
  <c r="W65" i="93"/>
  <c r="Z28" i="93"/>
  <c r="AF28" i="93" s="1"/>
  <c r="AH28" i="93" s="1"/>
  <c r="AG28" i="93" s="1"/>
  <c r="Y28" i="93"/>
  <c r="L28" i="93" s="1"/>
  <c r="Z40" i="93"/>
  <c r="AF40" i="93" s="1"/>
  <c r="AH40" i="93" s="1"/>
  <c r="AG40" i="93" s="1"/>
  <c r="Y40" i="93"/>
  <c r="L40" i="93" s="1"/>
  <c r="T14" i="96"/>
  <c r="V14" i="96" s="1"/>
  <c r="X14" i="96" s="1"/>
  <c r="AH5" i="93"/>
  <c r="AG5" i="93" s="1"/>
  <c r="AL5" i="93"/>
  <c r="Z15" i="93"/>
  <c r="AF15" i="93" s="1"/>
  <c r="Y15" i="93"/>
  <c r="L15" i="93" s="1"/>
  <c r="P101" i="91"/>
  <c r="P148" i="91"/>
  <c r="Q148" i="91" s="1"/>
  <c r="N143" i="91"/>
  <c r="O143" i="91" s="1"/>
  <c r="Q143" i="91" s="1"/>
  <c r="P104" i="91"/>
  <c r="T123" i="91"/>
  <c r="R142" i="91"/>
  <c r="T153" i="91"/>
  <c r="P75" i="91"/>
  <c r="Q75" i="91" s="1"/>
  <c r="P151" i="91"/>
  <c r="N70" i="91"/>
  <c r="O70" i="91" s="1"/>
  <c r="T70" i="91"/>
  <c r="P123" i="91"/>
  <c r="R75" i="91"/>
  <c r="P69" i="91"/>
  <c r="R65" i="91"/>
  <c r="T102" i="91"/>
  <c r="R147" i="91"/>
  <c r="R151" i="91"/>
  <c r="P147" i="91"/>
  <c r="T67" i="91"/>
  <c r="T147" i="91"/>
  <c r="T141" i="91"/>
  <c r="T104" i="91"/>
  <c r="T143" i="91"/>
  <c r="R73" i="91"/>
  <c r="T63" i="91"/>
  <c r="P70" i="91"/>
  <c r="R78" i="91"/>
  <c r="T142" i="91"/>
  <c r="R67" i="91"/>
  <c r="P138" i="91"/>
  <c r="R141" i="91"/>
  <c r="R150" i="91"/>
  <c r="R101" i="91"/>
  <c r="N67" i="91"/>
  <c r="O67" i="91" s="1"/>
  <c r="Q67" i="91" s="1"/>
  <c r="N123" i="91"/>
  <c r="O123" i="91" s="1"/>
  <c r="T137" i="91"/>
  <c r="R138" i="91"/>
  <c r="P141" i="91"/>
  <c r="N150" i="91"/>
  <c r="O150" i="91" s="1"/>
  <c r="Q150" i="91" s="1"/>
  <c r="N101" i="91"/>
  <c r="N151" i="91"/>
  <c r="O151" i="91" s="1"/>
  <c r="P78" i="91"/>
  <c r="P140" i="91"/>
  <c r="T150" i="91"/>
  <c r="T101" i="91"/>
  <c r="T140" i="91"/>
  <c r="N65" i="91"/>
  <c r="R182" i="91"/>
  <c r="N69" i="91"/>
  <c r="O69" i="91" s="1"/>
  <c r="P65" i="91"/>
  <c r="T75" i="91"/>
  <c r="R102" i="91"/>
  <c r="N104" i="91"/>
  <c r="O104" i="91" s="1"/>
  <c r="L106" i="91"/>
  <c r="L107" i="91" s="1"/>
  <c r="L192" i="91" s="1"/>
  <c r="P142" i="91"/>
  <c r="O153" i="91"/>
  <c r="N182" i="91"/>
  <c r="O182" i="91" s="1"/>
  <c r="Q182" i="91" s="1"/>
  <c r="P102" i="91"/>
  <c r="Q102" i="91" s="1"/>
  <c r="T144" i="91"/>
  <c r="N74" i="91"/>
  <c r="O74" i="91" s="1"/>
  <c r="T69" i="91"/>
  <c r="N63" i="91"/>
  <c r="O63" i="91" s="1"/>
  <c r="Q63" i="91" s="1"/>
  <c r="N78" i="91"/>
  <c r="R103" i="91"/>
  <c r="O142" i="91"/>
  <c r="R145" i="91"/>
  <c r="P74" i="91"/>
  <c r="T38" i="91"/>
  <c r="P68" i="91"/>
  <c r="Q68" i="91" s="1"/>
  <c r="T68" i="91"/>
  <c r="T103" i="91"/>
  <c r="R137" i="91"/>
  <c r="N145" i="91"/>
  <c r="O145" i="91" s="1"/>
  <c r="Q145" i="91" s="1"/>
  <c r="P73" i="91"/>
  <c r="Q73" i="91" s="1"/>
  <c r="P38" i="91"/>
  <c r="P103" i="91"/>
  <c r="Q103" i="91" s="1"/>
  <c r="N137" i="91"/>
  <c r="O137" i="91" s="1"/>
  <c r="R144" i="91"/>
  <c r="R74" i="91"/>
  <c r="N38" i="91"/>
  <c r="O38" i="91" s="1"/>
  <c r="T73" i="91"/>
  <c r="P153" i="91"/>
  <c r="R153" i="91"/>
  <c r="N139" i="91"/>
  <c r="O139" i="91" s="1"/>
  <c r="T145" i="91"/>
  <c r="P144" i="91"/>
  <c r="Q144" i="91" s="1"/>
  <c r="Q152" i="91"/>
  <c r="S152" i="91" s="1"/>
  <c r="R68" i="91"/>
  <c r="R140" i="91"/>
  <c r="N146" i="91"/>
  <c r="O146" i="91" s="1"/>
  <c r="R146" i="91"/>
  <c r="T146" i="91"/>
  <c r="P146" i="91"/>
  <c r="P139" i="91"/>
  <c r="N119" i="91"/>
  <c r="O119" i="91" s="1"/>
  <c r="T149" i="91"/>
  <c r="N149" i="91"/>
  <c r="O149" i="91" s="1"/>
  <c r="Q149" i="91" s="1"/>
  <c r="P119" i="91"/>
  <c r="H191" i="91"/>
  <c r="R149" i="91"/>
  <c r="R139" i="91"/>
  <c r="T182" i="91"/>
  <c r="R119" i="91"/>
  <c r="R66" i="91"/>
  <c r="P66" i="91"/>
  <c r="T66" i="91"/>
  <c r="N66" i="91"/>
  <c r="O66" i="91" s="1"/>
  <c r="N180" i="91"/>
  <c r="O180" i="91" s="1"/>
  <c r="T180" i="91"/>
  <c r="P180" i="91"/>
  <c r="R180" i="91"/>
  <c r="N72" i="91"/>
  <c r="O72" i="91" s="1"/>
  <c r="P72" i="91"/>
  <c r="R72" i="91"/>
  <c r="H193" i="91"/>
  <c r="N122" i="91"/>
  <c r="T122" i="91"/>
  <c r="T130" i="91" s="1"/>
  <c r="M20" i="91"/>
  <c r="R122" i="91"/>
  <c r="R130" i="91" s="1"/>
  <c r="N130" i="91" l="1"/>
  <c r="P130" i="91"/>
  <c r="R159" i="91"/>
  <c r="R79" i="91"/>
  <c r="T79" i="91"/>
  <c r="P79" i="91"/>
  <c r="T159" i="91"/>
  <c r="P159" i="91"/>
  <c r="O141" i="91"/>
  <c r="N159" i="91"/>
  <c r="O78" i="91"/>
  <c r="N79" i="91"/>
  <c r="Q183" i="91"/>
  <c r="S183" i="91" s="1"/>
  <c r="Q136" i="91"/>
  <c r="S136" i="91" s="1"/>
  <c r="Z72" i="93"/>
  <c r="AF72" i="93" s="1"/>
  <c r="AH72" i="93" s="1"/>
  <c r="AG72" i="93" s="1"/>
  <c r="Y72" i="93"/>
  <c r="L72" i="93" s="1"/>
  <c r="S143" i="91"/>
  <c r="X11" i="96"/>
  <c r="O140" i="91"/>
  <c r="R188" i="91"/>
  <c r="W19" i="96"/>
  <c r="O188" i="91"/>
  <c r="N188" i="91"/>
  <c r="P188" i="91"/>
  <c r="T188" i="91"/>
  <c r="W17" i="93"/>
  <c r="O122" i="91"/>
  <c r="O130" i="91" s="1"/>
  <c r="O65" i="91"/>
  <c r="Q65" i="91" s="1"/>
  <c r="S65" i="91" s="1"/>
  <c r="W37" i="93"/>
  <c r="Z37" i="93" s="1"/>
  <c r="AF37" i="93" s="1"/>
  <c r="AH37" i="93" s="1"/>
  <c r="AG37" i="93" s="1"/>
  <c r="S61" i="93"/>
  <c r="U61" i="93" s="1"/>
  <c r="W61" i="93" s="1"/>
  <c r="W51" i="93"/>
  <c r="S63" i="91"/>
  <c r="K193" i="91"/>
  <c r="S121" i="91"/>
  <c r="S100" i="91"/>
  <c r="K191" i="91"/>
  <c r="Q147" i="91"/>
  <c r="S147" i="91" s="1"/>
  <c r="S148" i="91"/>
  <c r="Q138" i="91"/>
  <c r="S138" i="91" s="1"/>
  <c r="Z61" i="93"/>
  <c r="AF61" i="93" s="1"/>
  <c r="AH61" i="93" s="1"/>
  <c r="AG61" i="93" s="1"/>
  <c r="Y61" i="93"/>
  <c r="L61" i="93" s="1"/>
  <c r="Y37" i="93"/>
  <c r="L37" i="93" s="1"/>
  <c r="Y23" i="93"/>
  <c r="L23" i="93" s="1"/>
  <c r="Z23" i="93"/>
  <c r="AF23" i="93" s="1"/>
  <c r="AH23" i="93" s="1"/>
  <c r="AG23" i="93" s="1"/>
  <c r="AL11" i="93"/>
  <c r="AH11" i="93"/>
  <c r="AG11" i="93" s="1"/>
  <c r="AH38" i="93"/>
  <c r="AG38" i="93" s="1"/>
  <c r="AO38" i="93"/>
  <c r="Z54" i="93"/>
  <c r="AF54" i="93" s="1"/>
  <c r="AH54" i="93" s="1"/>
  <c r="AG54" i="93" s="1"/>
  <c r="Y54" i="93"/>
  <c r="L54" i="93" s="1"/>
  <c r="W52" i="93"/>
  <c r="W19" i="93"/>
  <c r="R7" i="96"/>
  <c r="Q123" i="91"/>
  <c r="S123" i="91" s="1"/>
  <c r="AH15" i="93"/>
  <c r="AG15" i="93" s="1"/>
  <c r="AL15" i="93"/>
  <c r="Z65" i="93"/>
  <c r="AF65" i="93" s="1"/>
  <c r="AH65" i="93" s="1"/>
  <c r="AG65" i="93" s="1"/>
  <c r="Y65" i="93"/>
  <c r="L65" i="93" s="1"/>
  <c r="W43" i="93"/>
  <c r="W10" i="93"/>
  <c r="AN71" i="93"/>
  <c r="AH71" i="93"/>
  <c r="AG71" i="93" s="1"/>
  <c r="W41" i="93"/>
  <c r="AH16" i="93"/>
  <c r="AG16" i="93" s="1"/>
  <c r="AL16" i="93"/>
  <c r="Z21" i="93"/>
  <c r="AF21" i="93" s="1"/>
  <c r="Y21" i="93"/>
  <c r="L21" i="93" s="1"/>
  <c r="Z76" i="93"/>
  <c r="AF76" i="93" s="1"/>
  <c r="AH76" i="93" s="1"/>
  <c r="AG76" i="93" s="1"/>
  <c r="Y76" i="93"/>
  <c r="L76" i="93" s="1"/>
  <c r="Z60" i="93"/>
  <c r="AF60" i="93" s="1"/>
  <c r="AH60" i="93" s="1"/>
  <c r="AG60" i="93" s="1"/>
  <c r="Y60" i="93"/>
  <c r="L60" i="93" s="1"/>
  <c r="W36" i="93"/>
  <c r="Y78" i="93"/>
  <c r="L78" i="93" s="1"/>
  <c r="Z78" i="93"/>
  <c r="AF78" i="93" s="1"/>
  <c r="AH78" i="93" s="1"/>
  <c r="AG78" i="93" s="1"/>
  <c r="Z51" i="93"/>
  <c r="AF51" i="93" s="1"/>
  <c r="AH51" i="93" s="1"/>
  <c r="AG51" i="93" s="1"/>
  <c r="Y51" i="93"/>
  <c r="L51" i="93" s="1"/>
  <c r="AN20" i="93"/>
  <c r="AH20" i="93"/>
  <c r="AG20" i="93" s="1"/>
  <c r="Y22" i="93"/>
  <c r="L22" i="93" s="1"/>
  <c r="Z22" i="93"/>
  <c r="AF22" i="93" s="1"/>
  <c r="AH22" i="93" s="1"/>
  <c r="AG22" i="93" s="1"/>
  <c r="Z27" i="93"/>
  <c r="AF27" i="93" s="1"/>
  <c r="AH27" i="93" s="1"/>
  <c r="AG27" i="93" s="1"/>
  <c r="Y27" i="93"/>
  <c r="L27" i="93" s="1"/>
  <c r="Z13" i="93"/>
  <c r="AF13" i="93" s="1"/>
  <c r="Y13" i="93"/>
  <c r="L13" i="93" s="1"/>
  <c r="Z46" i="93"/>
  <c r="AF46" i="93" s="1"/>
  <c r="AH46" i="93" s="1"/>
  <c r="Y46" i="93"/>
  <c r="L46" i="93" s="1"/>
  <c r="Z7" i="93"/>
  <c r="AF7" i="93" s="1"/>
  <c r="Y7" i="93"/>
  <c r="L7" i="93" s="1"/>
  <c r="W35" i="93"/>
  <c r="Y59" i="93"/>
  <c r="L59" i="93" s="1"/>
  <c r="Z59" i="93"/>
  <c r="AF59" i="93" s="1"/>
  <c r="AH59" i="93" s="1"/>
  <c r="AG59" i="93" s="1"/>
  <c r="AH14" i="93"/>
  <c r="AG14" i="93" s="1"/>
  <c r="AL14" i="93"/>
  <c r="W9" i="93"/>
  <c r="Z12" i="93"/>
  <c r="AF12" i="93" s="1"/>
  <c r="Y12" i="93"/>
  <c r="L12" i="93" s="1"/>
  <c r="W8" i="93"/>
  <c r="AH6" i="93"/>
  <c r="AG6" i="93" s="1"/>
  <c r="AL6" i="93"/>
  <c r="W69" i="93"/>
  <c r="W70" i="93"/>
  <c r="W55" i="93"/>
  <c r="O101" i="91"/>
  <c r="Q151" i="91"/>
  <c r="S151" i="91" s="1"/>
  <c r="S144" i="91"/>
  <c r="Q38" i="91"/>
  <c r="S38" i="91" s="1"/>
  <c r="S149" i="91"/>
  <c r="S182" i="91"/>
  <c r="Q104" i="91"/>
  <c r="S104" i="91" s="1"/>
  <c r="Q70" i="91"/>
  <c r="S70" i="91" s="1"/>
  <c r="S102" i="91"/>
  <c r="S150" i="91"/>
  <c r="S75" i="91"/>
  <c r="S103" i="91"/>
  <c r="Q142" i="91"/>
  <c r="S142" i="91" s="1"/>
  <c r="Q69" i="91"/>
  <c r="S69" i="91" s="1"/>
  <c r="Q139" i="91"/>
  <c r="S139" i="91" s="1"/>
  <c r="Q153" i="91"/>
  <c r="S153" i="91" s="1"/>
  <c r="S145" i="91"/>
  <c r="Q74" i="91"/>
  <c r="S74" i="91" s="1"/>
  <c r="Q66" i="91"/>
  <c r="S66" i="91" s="1"/>
  <c r="S73" i="91"/>
  <c r="S67" i="91"/>
  <c r="L191" i="91"/>
  <c r="P20" i="91"/>
  <c r="P193" i="91" s="1"/>
  <c r="S68" i="91"/>
  <c r="L193" i="91"/>
  <c r="M106" i="91"/>
  <c r="M107" i="91" s="1"/>
  <c r="M192" i="91" s="1"/>
  <c r="Q72" i="91"/>
  <c r="S72" i="91" s="1"/>
  <c r="R20" i="91"/>
  <c r="R193" i="91" s="1"/>
  <c r="Q119" i="91"/>
  <c r="S119" i="91" s="1"/>
  <c r="T20" i="91"/>
  <c r="T191" i="91" s="1"/>
  <c r="Q180" i="91"/>
  <c r="S180" i="91" s="1"/>
  <c r="Q146" i="91"/>
  <c r="S146" i="91" s="1"/>
  <c r="N20" i="91"/>
  <c r="N193" i="91" s="1"/>
  <c r="Q137" i="91"/>
  <c r="O20" i="91"/>
  <c r="O193" i="91" s="1"/>
  <c r="O79" i="91" l="1"/>
  <c r="O159" i="91"/>
  <c r="Q141" i="91"/>
  <c r="Q78" i="91"/>
  <c r="Q188" i="91"/>
  <c r="Q140" i="91"/>
  <c r="S140" i="91" s="1"/>
  <c r="Z17" i="93"/>
  <c r="AF17" i="93" s="1"/>
  <c r="AH17" i="93" s="1"/>
  <c r="AG17" i="93" s="1"/>
  <c r="Y17" i="93"/>
  <c r="L17" i="93" s="1"/>
  <c r="Q122" i="91"/>
  <c r="Q130" i="91" s="1"/>
  <c r="O191" i="91"/>
  <c r="T193" i="91"/>
  <c r="R191" i="91"/>
  <c r="N191" i="91"/>
  <c r="P191" i="91"/>
  <c r="Z55" i="93"/>
  <c r="AF55" i="93" s="1"/>
  <c r="AH55" i="93" s="1"/>
  <c r="AG55" i="93" s="1"/>
  <c r="Y55" i="93"/>
  <c r="L55" i="93" s="1"/>
  <c r="Y9" i="93"/>
  <c r="L9" i="93" s="1"/>
  <c r="Z9" i="93"/>
  <c r="AF9" i="93" s="1"/>
  <c r="AH13" i="93"/>
  <c r="AG13" i="93" s="1"/>
  <c r="AL13" i="93"/>
  <c r="Z41" i="93"/>
  <c r="AF41" i="93" s="1"/>
  <c r="AH41" i="93" s="1"/>
  <c r="AG41" i="93" s="1"/>
  <c r="Y41" i="93"/>
  <c r="L41" i="93" s="1"/>
  <c r="Z8" i="93"/>
  <c r="AF8" i="93" s="1"/>
  <c r="Y8" i="93"/>
  <c r="L8" i="93" s="1"/>
  <c r="Z35" i="93"/>
  <c r="AF35" i="93" s="1"/>
  <c r="AH35" i="93" s="1"/>
  <c r="AG35" i="93" s="1"/>
  <c r="Y35" i="93"/>
  <c r="L35" i="93" s="1"/>
  <c r="AH12" i="93"/>
  <c r="AG12" i="93" s="1"/>
  <c r="AL12" i="93"/>
  <c r="Y36" i="93"/>
  <c r="L36" i="93" s="1"/>
  <c r="Z36" i="93"/>
  <c r="AF36" i="93" s="1"/>
  <c r="AH36" i="93" s="1"/>
  <c r="AG36" i="93" s="1"/>
  <c r="Z10" i="93"/>
  <c r="AF10" i="93" s="1"/>
  <c r="Y10" i="93"/>
  <c r="L10" i="93" s="1"/>
  <c r="R19" i="96"/>
  <c r="T7" i="96"/>
  <c r="AH7" i="93"/>
  <c r="AG7" i="93" s="1"/>
  <c r="AL7" i="93"/>
  <c r="Y43" i="93"/>
  <c r="L43" i="93" s="1"/>
  <c r="Z43" i="93"/>
  <c r="AF43" i="93" s="1"/>
  <c r="AH43" i="93" s="1"/>
  <c r="AG43" i="93" s="1"/>
  <c r="Z19" i="93"/>
  <c r="AF19" i="93" s="1"/>
  <c r="Y19" i="93"/>
  <c r="L19" i="93" s="1"/>
  <c r="Y70" i="93"/>
  <c r="L70" i="93" s="1"/>
  <c r="Z70" i="93"/>
  <c r="AF70" i="93" s="1"/>
  <c r="AH70" i="93" s="1"/>
  <c r="AG70" i="93" s="1"/>
  <c r="AH21" i="93"/>
  <c r="AG21" i="93" s="1"/>
  <c r="AK21" i="93"/>
  <c r="Y52" i="93"/>
  <c r="L52" i="93" s="1"/>
  <c r="Z52" i="93"/>
  <c r="AF52" i="93" s="1"/>
  <c r="AH52" i="93" s="1"/>
  <c r="AG52" i="93" s="1"/>
  <c r="Z69" i="93"/>
  <c r="AF69" i="93" s="1"/>
  <c r="AH69" i="93" s="1"/>
  <c r="AG69" i="93" s="1"/>
  <c r="Y69" i="93"/>
  <c r="L69" i="93" s="1"/>
  <c r="M191" i="91"/>
  <c r="Q101" i="91"/>
  <c r="M193" i="91"/>
  <c r="N106" i="91"/>
  <c r="N107" i="91" s="1"/>
  <c r="N192" i="91" s="1"/>
  <c r="S137" i="91"/>
  <c r="Q20" i="91"/>
  <c r="Q191" i="91" s="1"/>
  <c r="Q159" i="91" l="1"/>
  <c r="S141" i="91"/>
  <c r="S159" i="91" s="1"/>
  <c r="S78" i="91"/>
  <c r="S79" i="91" s="1"/>
  <c r="Q79" i="91"/>
  <c r="S188" i="91"/>
  <c r="S122" i="91"/>
  <c r="S130" i="91" s="1"/>
  <c r="Q193" i="91"/>
  <c r="V7" i="96"/>
  <c r="T19" i="96"/>
  <c r="AL9" i="93"/>
  <c r="AH9" i="93"/>
  <c r="AG9" i="93" s="1"/>
  <c r="AI21" i="93"/>
  <c r="AJ21" i="93"/>
  <c r="AL19" i="93"/>
  <c r="AH19" i="93"/>
  <c r="AG19" i="93" s="1"/>
  <c r="AH10" i="93"/>
  <c r="AG10" i="93" s="1"/>
  <c r="AL10" i="93"/>
  <c r="AH8" i="93"/>
  <c r="AG8" i="93" s="1"/>
  <c r="AL8" i="93"/>
  <c r="S101" i="91"/>
  <c r="O106" i="91"/>
  <c r="S20" i="91"/>
  <c r="S191" i="91" s="1"/>
  <c r="O107" i="91" l="1"/>
  <c r="O192" i="91" s="1"/>
  <c r="S193" i="91"/>
  <c r="P106" i="91"/>
  <c r="X7" i="96"/>
  <c r="X19" i="96" s="1"/>
  <c r="V19" i="96"/>
  <c r="P107" i="91" l="1"/>
  <c r="P192" i="91" s="1"/>
  <c r="Q106" i="91"/>
  <c r="Q107" i="91" l="1"/>
  <c r="Q192" i="91" s="1"/>
  <c r="R106" i="91"/>
  <c r="R107" i="91" l="1"/>
  <c r="R192" i="91" s="1"/>
  <c r="S106" i="91"/>
  <c r="S107" i="91" l="1"/>
  <c r="S192" i="91" s="1"/>
  <c r="T106" i="91"/>
  <c r="T107" i="91" l="1"/>
  <c r="T192" i="91" s="1"/>
</calcChain>
</file>

<file path=xl/sharedStrings.xml><?xml version="1.0" encoding="utf-8"?>
<sst xmlns="http://schemas.openxmlformats.org/spreadsheetml/2006/main" count="750" uniqueCount="292">
  <si>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</si>
  <si>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</si>
  <si>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</si>
  <si>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</si>
  <si>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</si>
  <si>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</si>
  <si>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</si>
  <si>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</si>
  <si>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</si>
  <si>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</si>
  <si>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</si>
  <si>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</si>
  <si>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</si>
  <si>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</si>
  <si>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</si>
  <si>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</si>
  <si>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</si>
  <si>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</si>
  <si>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</si>
  <si>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</si>
  <si>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</si>
  <si>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</si>
  <si>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</si>
  <si>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</si>
  <si>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</si>
  <si>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</si>
  <si>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</si>
  <si>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</si>
  <si>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</si>
  <si>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</si>
  <si>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</si>
  <si>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</si>
  <si>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</si>
  <si>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</si>
  <si>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</si>
  <si>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</si>
  <si>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</si>
  <si>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</si>
  <si>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</si>
  <si>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</si>
  <si>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</si>
  <si>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</si>
  <si>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</si>
  <si>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</si>
  <si>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</si>
  <si>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</si>
  <si>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</si>
  <si>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</si>
  <si>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</si>
  <si>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</si>
  <si>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</si>
  <si>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</si>
  <si>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</si>
  <si>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</si>
  <si>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</si>
  <si>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</si>
  <si>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</si>
  <si>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</si>
  <si>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</si>
  <si>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</si>
  <si>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</si>
  <si>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</si>
  <si>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</si>
  <si>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</si>
  <si>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</si>
  <si>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</si>
  <si>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</si>
  <si>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</si>
  <si>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</si>
  <si>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</si>
  <si>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</si>
  <si>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</si>
  <si>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</si>
  <si>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</si>
  <si>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</si>
  <si>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</si>
  <si>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</si>
  <si>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</si>
  <si>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</si>
  <si>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</si>
  <si>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</si>
  <si>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</si>
  <si>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</si>
  <si>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</si>
  <si>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</si>
  <si>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</si>
  <si>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</si>
  <si>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</si>
  <si>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</si>
  <si>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</si>
  <si>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</si>
  <si>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</si>
  <si>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</si>
  <si>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</si>
  <si>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</si>
  <si>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</si>
  <si>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</si>
  <si>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</si>
  <si>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</si>
  <si>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</si>
  <si>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</si>
  <si>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</si>
  <si>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</si>
  <si>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</si>
  <si>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</si>
  <si>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</si>
  <si>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</si>
  <si>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</si>
  <si>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</si>
  <si>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</si>
  <si>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</si>
  <si>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</si>
  <si>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</si>
  <si>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</si>
  <si>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</si>
  <si>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</si>
  <si>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</si>
  <si>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</si>
  <si>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</si>
  <si>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</si>
  <si>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</si>
  <si>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</si>
  <si>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</si>
  <si>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</si>
  <si>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</si>
  <si>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</si>
  <si>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</si>
  <si>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</si>
  <si>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</si>
  <si>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</si>
  <si>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</si>
  <si>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</si>
  <si>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</si>
  <si>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</si>
  <si>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</si>
  <si>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</si>
  <si>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</si>
  <si>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</si>
  <si>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</si>
  <si>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</si>
  <si>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</si>
  <si>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</si>
  <si>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</si>
  <si>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</si>
  <si>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</si>
  <si>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</si>
  <si>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</si>
  <si>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</si>
  <si>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</si>
  <si>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</si>
  <si>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</si>
  <si>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GUILLERMINA LAZARIT JUAREZ</t>
  </si>
  <si>
    <t>INSPECCION AGRICOLA Y GANADERA</t>
  </si>
  <si>
    <t>MARCELINO CANO ZEPEDA</t>
  </si>
  <si>
    <t>JEFE AREA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</si>
  <si>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</si>
  <si>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</si>
  <si>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</si>
  <si>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</si>
  <si>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</si>
  <si>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</si>
  <si>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</si>
  <si>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</si>
  <si>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</si>
  <si>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</si>
  <si>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</si>
  <si>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</si>
  <si>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</si>
  <si>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</si>
  <si>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</si>
  <si>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</si>
  <si>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</si>
  <si>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</si>
  <si>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</si>
  <si>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</si>
  <si>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</si>
  <si>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</si>
  <si>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</si>
  <si>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</si>
  <si>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</si>
  <si>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</si>
  <si>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</si>
  <si>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</si>
  <si>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</si>
  <si>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</si>
  <si>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</si>
  <si>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</si>
  <si>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</si>
  <si>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</si>
  <si>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</si>
  <si>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</si>
  <si>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</si>
  <si>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</si>
  <si>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</si>
  <si>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</si>
  <si>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</si>
  <si>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</si>
  <si>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</si>
  <si>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</si>
  <si>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</si>
  <si>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</si>
  <si>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</si>
  <si>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</si>
  <si>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</si>
  <si>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</si>
  <si>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</si>
  <si>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</si>
  <si>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</si>
  <si>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</si>
  <si>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</si>
  <si>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</si>
  <si>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</si>
  <si>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</si>
  <si>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</si>
  <si>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</si>
  <si>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</si>
  <si>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</si>
  <si>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</si>
  <si>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</si>
  <si>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</si>
  <si>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</si>
  <si>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</si>
  <si>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</si>
  <si>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</si>
  <si>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</si>
  <si>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</si>
  <si>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</si>
  <si>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</si>
  <si>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</si>
  <si>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</si>
  <si>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</si>
  <si>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JUAN CARLOS SANABRIA GONZALEZ  </t>
  </si>
  <si>
    <t xml:space="preserve">CRUZ MEJIA HERNANDEZ 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</si>
  <si>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</si>
  <si>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</si>
  <si>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</si>
  <si>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</si>
  <si>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</si>
  <si>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</si>
  <si>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</si>
  <si>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</si>
  <si>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</si>
  <si>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</si>
  <si>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>TIPO DE PAGO</t>
  </si>
  <si>
    <t xml:space="preserve">TRANSFERENCIA </t>
  </si>
  <si>
    <t>EFECTIVO</t>
  </si>
  <si>
    <t>ALONDRO TORRES VELASCO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</si>
  <si>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</si>
  <si>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</si>
  <si>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</si>
  <si>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</si>
  <si>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</si>
  <si>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EDGAR HERNAN GONZALEZ MANCILLA</t>
  </si>
  <si>
    <t>OP MAQ</t>
  </si>
  <si>
    <t>FELIPE DE JESUS ZERMEÑO ROLON</t>
  </si>
  <si>
    <t>AUX. GRAL DE OBRA P</t>
  </si>
  <si>
    <t>PROFR. JOSE MARTIN HERNANDEZ ALVAREZ</t>
  </si>
  <si>
    <t>PROF. JOSE MARTIN HERNANDEZ ALVAREZ</t>
  </si>
  <si>
    <t>ERWIN GERMAN VARGAS RODRIGUEZ</t>
  </si>
  <si>
    <t>ALICIA GONZALEZ ROSALES</t>
  </si>
  <si>
    <t>SALVADOR CORTES CARDENAS</t>
  </si>
  <si>
    <t>JUANA HERNANDEZ RODRIGUEZ</t>
  </si>
  <si>
    <t>JOSE LUIS BAUTISTA LORENZO</t>
  </si>
  <si>
    <t>BEATRIZ REBECA VERDUZCO FARIAS</t>
  </si>
  <si>
    <t>KARLA MANCILLA ROBLES</t>
  </si>
  <si>
    <t>VICTOR ZERMEÑO SANCHEZ</t>
  </si>
  <si>
    <t>CLAUDIO NEGRETE ARMENTA</t>
  </si>
  <si>
    <t xml:space="preserve">JUAN MARTINEZ MORENO </t>
  </si>
  <si>
    <t>ERIKA IVETE GONZALEZ SANCHEZ</t>
  </si>
  <si>
    <t xml:space="preserve">JUAN MANUEL VAZQUEZ HERNANDEZ </t>
  </si>
  <si>
    <t>ECOLOGIA</t>
  </si>
  <si>
    <t>MARTHA GUDALUPE AGUIRRE C.</t>
  </si>
  <si>
    <t>DIR. CULTURA</t>
  </si>
  <si>
    <t>DESARROLLO SOCIAL Y ECONOMICO</t>
  </si>
  <si>
    <t>RUBEN MISRRAIM MAGAÑA CEBALLOS</t>
  </si>
  <si>
    <t>DESARROLLO SOCIAL</t>
  </si>
  <si>
    <t>DIR. JUVENTUD</t>
  </si>
  <si>
    <t>JUAN CHAVEZ MACIAS</t>
  </si>
  <si>
    <t>ANDRES GUILLERMO RINCON</t>
  </si>
  <si>
    <t>AUX. ADMON</t>
  </si>
  <si>
    <t>MONICA SANABRIA NEGRETE</t>
  </si>
  <si>
    <t>UNIDAD DE TRASNPARENCIA</t>
  </si>
  <si>
    <t>MA. DEL REFUGIO FLORES GONZALEZ</t>
  </si>
  <si>
    <t>GUILLERMO ANTONIO MAGAÑA ZUÑIGA</t>
  </si>
  <si>
    <t xml:space="preserve">DIRECTOR </t>
  </si>
  <si>
    <t>TESORERO</t>
  </si>
  <si>
    <t>CENTRO CULTURAL</t>
  </si>
  <si>
    <t>GLADIS MINERVA SILVA GONZALEZ</t>
  </si>
  <si>
    <t xml:space="preserve">                       </t>
  </si>
  <si>
    <t>EZEQUIEL MAGAÑA</t>
  </si>
  <si>
    <t>NOMINA ADMINISTRATIVA DEL 1  AL 15  DE DICEMBRE  DE 2021</t>
  </si>
  <si>
    <t>NOMINA ADMINISTRATIVA DEL 1  AL 15  DE DICIEMBRE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</si>
</sst>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  <font>
      <sz val="9"/>
      <name val="Calibri"/>
      <family val="2"/>
      <scheme val="minor"/>
    </font>
    <font>
      <b/>
      <u/>
      <sz val="11"/>
      <color theme="3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name val="Calibri"/>
      <family val="2"/>
      <scheme val="minor"/>
    </font>
    <font>
      <u val="singleAccounting"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6B07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72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2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fill"/>
    </xf>
    <xf numFmtId="0" fontId="11" fillId="0" borderId="0" xfId="0" applyFont="1" applyAlignment="1" applyProtection="1">
      <alignment horizontal="fill"/>
    </xf>
    <xf numFmtId="39" fontId="11" fillId="0" borderId="1" xfId="0" applyNumberFormat="1" applyFont="1" applyBorder="1" applyProtection="1"/>
    <xf numFmtId="10" fontId="11" fillId="0" borderId="1" xfId="0" applyNumberFormat="1" applyFont="1" applyBorder="1" applyProtection="1"/>
    <xf numFmtId="39" fontId="11" fillId="0" borderId="0" xfId="0" applyNumberFormat="1" applyFont="1" applyProtection="1"/>
    <xf numFmtId="39" fontId="11" fillId="0" borderId="2" xfId="0" applyNumberFormat="1" applyFont="1" applyBorder="1" applyProtection="1"/>
    <xf numFmtId="10" fontId="11" fillId="0" borderId="2" xfId="0" applyNumberFormat="1" applyFont="1" applyBorder="1" applyProtection="1"/>
    <xf numFmtId="0" fontId="11" fillId="0" borderId="2" xfId="0" applyFont="1" applyBorder="1" applyProtection="1"/>
    <xf numFmtId="0" fontId="13" fillId="0" borderId="0" xfId="0" applyFont="1" applyProtection="1"/>
    <xf numFmtId="0" fontId="12" fillId="0" borderId="0" xfId="0" applyFont="1" applyProtection="1">
      <protection locked="0"/>
    </xf>
    <xf numFmtId="39" fontId="11" fillId="0" borderId="1" xfId="0" applyNumberFormat="1" applyFont="1" applyBorder="1" applyProtection="1">
      <protection locked="0"/>
    </xf>
    <xf numFmtId="10" fontId="11" fillId="0" borderId="1" xfId="0" applyNumberFormat="1" applyFont="1" applyBorder="1" applyProtection="1">
      <protection locked="0"/>
    </xf>
    <xf numFmtId="39" fontId="11" fillId="0" borderId="1" xfId="0" applyNumberFormat="1" applyFont="1" applyFill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6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Fill="1" applyProtection="1"/>
    <xf numFmtId="44" fontId="5" fillId="0" borderId="0" xfId="4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/>
    </xf>
    <xf numFmtId="43" fontId="4" fillId="0" borderId="1" xfId="2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8" fillId="0" borderId="0" xfId="0" applyNumberFormat="1" applyFont="1" applyFill="1" applyBorder="1" applyProtection="1"/>
    <xf numFmtId="0" fontId="4" fillId="0" borderId="1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right"/>
    </xf>
    <xf numFmtId="44" fontId="2" fillId="0" borderId="8" xfId="4" applyFont="1" applyFill="1" applyBorder="1" applyAlignment="1" applyProtection="1">
      <alignment horizontal="right"/>
    </xf>
    <xf numFmtId="44" fontId="21" fillId="0" borderId="8" xfId="4" applyFont="1" applyFill="1" applyBorder="1" applyAlignment="1" applyProtection="1">
      <alignment horizontal="right"/>
    </xf>
    <xf numFmtId="0" fontId="21" fillId="0" borderId="0" xfId="0" applyFont="1"/>
    <xf numFmtId="0" fontId="21" fillId="0" borderId="8" xfId="0" applyFont="1" applyBorder="1" applyAlignment="1" applyProtection="1">
      <alignment horizontal="center"/>
    </xf>
    <xf numFmtId="44" fontId="21" fillId="0" borderId="8" xfId="4" applyFont="1" applyBorder="1" applyAlignment="1" applyProtection="1">
      <alignment horizontal="right"/>
      <protection locked="0"/>
    </xf>
    <xf numFmtId="0" fontId="21" fillId="0" borderId="8" xfId="0" applyFont="1" applyFill="1" applyBorder="1" applyAlignment="1" applyProtection="1">
      <alignment horizontal="center"/>
    </xf>
    <xf numFmtId="44" fontId="2" fillId="0" borderId="0" xfId="4" applyFont="1" applyFill="1" applyBorder="1" applyAlignment="1" applyProtection="1">
      <alignment horizontal="right"/>
    </xf>
    <xf numFmtId="44" fontId="21" fillId="0" borderId="8" xfId="4" applyFont="1" applyFill="1" applyBorder="1" applyAlignment="1" applyProtection="1">
      <alignment horizontal="right"/>
      <protection locked="0"/>
    </xf>
    <xf numFmtId="44" fontId="21" fillId="0" borderId="0" xfId="4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0" fontId="2" fillId="0" borderId="0" xfId="0" applyFont="1"/>
    <xf numFmtId="44" fontId="2" fillId="2" borderId="8" xfId="4" applyFont="1" applyFill="1" applyBorder="1" applyAlignment="1" applyProtection="1">
      <alignment horizontal="right"/>
    </xf>
    <xf numFmtId="166" fontId="21" fillId="0" borderId="8" xfId="4" applyNumberFormat="1" applyFont="1" applyFill="1" applyBorder="1" applyAlignment="1" applyProtection="1">
      <alignment horizontal="right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8" xfId="0" applyFont="1" applyFill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44" fontId="14" fillId="0" borderId="8" xfId="4" applyFont="1" applyFill="1" applyBorder="1" applyAlignment="1" applyProtection="1">
      <alignment horizontal="right"/>
    </xf>
    <xf numFmtId="44" fontId="14" fillId="0" borderId="8" xfId="4" applyFont="1" applyBorder="1" applyAlignment="1" applyProtection="1">
      <alignment horizontal="right"/>
    </xf>
    <xf numFmtId="44" fontId="14" fillId="0" borderId="8" xfId="4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44" fontId="2" fillId="4" borderId="8" xfId="4" applyFont="1" applyFill="1" applyBorder="1" applyAlignment="1" applyProtection="1">
      <alignment horizontal="right"/>
    </xf>
    <xf numFmtId="44" fontId="2" fillId="4" borderId="8" xfId="4" applyFont="1" applyFill="1" applyBorder="1" applyAlignment="1" applyProtection="1">
      <alignment horizontal="center"/>
    </xf>
    <xf numFmtId="0" fontId="2" fillId="4" borderId="0" xfId="0" applyFont="1" applyFill="1"/>
    <xf numFmtId="166" fontId="14" fillId="0" borderId="4" xfId="0" applyNumberFormat="1" applyFont="1" applyBorder="1" applyAlignment="1">
      <alignment horizontal="center" vertical="center"/>
    </xf>
    <xf numFmtId="166" fontId="14" fillId="0" borderId="4" xfId="0" applyNumberFormat="1" applyFont="1" applyBorder="1"/>
    <xf numFmtId="0" fontId="21" fillId="5" borderId="8" xfId="0" applyFont="1" applyFill="1" applyBorder="1" applyAlignment="1">
      <alignment horizontal="center"/>
    </xf>
    <xf numFmtId="0" fontId="14" fillId="5" borderId="8" xfId="0" applyFont="1" applyFill="1" applyBorder="1" applyAlignment="1" applyProtection="1">
      <alignment horizontal="center"/>
      <protection locked="0"/>
    </xf>
    <xf numFmtId="44" fontId="21" fillId="5" borderId="8" xfId="4" applyFont="1" applyFill="1" applyBorder="1" applyAlignment="1" applyProtection="1">
      <alignment horizontal="right"/>
      <protection locked="0"/>
    </xf>
    <xf numFmtId="44" fontId="21" fillId="5" borderId="0" xfId="4" applyFont="1" applyFill="1" applyBorder="1" applyAlignment="1" applyProtection="1">
      <alignment horizontal="right"/>
    </xf>
    <xf numFmtId="44" fontId="2" fillId="5" borderId="8" xfId="4" applyFont="1" applyFill="1" applyBorder="1" applyAlignment="1" applyProtection="1">
      <alignment horizontal="right"/>
    </xf>
    <xf numFmtId="44" fontId="2" fillId="5" borderId="0" xfId="4" applyFont="1" applyFill="1" applyBorder="1" applyAlignment="1" applyProtection="1">
      <alignment horizontal="right"/>
    </xf>
    <xf numFmtId="44" fontId="14" fillId="5" borderId="8" xfId="4" applyFont="1" applyFill="1" applyBorder="1" applyAlignment="1" applyProtection="1">
      <alignment horizontal="center"/>
    </xf>
    <xf numFmtId="44" fontId="14" fillId="5" borderId="8" xfId="4" applyFont="1" applyFill="1" applyBorder="1" applyAlignment="1" applyProtection="1">
      <alignment horizontal="right"/>
    </xf>
    <xf numFmtId="166" fontId="14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4" fillId="0" borderId="22" xfId="4" applyFont="1" applyBorder="1" applyAlignment="1" applyProtection="1">
      <alignment horizontal="right"/>
    </xf>
    <xf numFmtId="44" fontId="14" fillId="7" borderId="4" xfId="4" applyFont="1" applyFill="1" applyBorder="1" applyAlignment="1" applyProtection="1">
      <alignment horizontal="right"/>
    </xf>
    <xf numFmtId="0" fontId="14" fillId="7" borderId="4" xfId="0" applyFont="1" applyFill="1" applyBorder="1"/>
    <xf numFmtId="0" fontId="14" fillId="8" borderId="0" xfId="0" applyFont="1" applyFill="1" applyAlignment="1">
      <alignment vertical="center"/>
    </xf>
    <xf numFmtId="44" fontId="25" fillId="9" borderId="4" xfId="4" applyFont="1" applyFill="1" applyBorder="1" applyAlignment="1" applyProtection="1">
      <alignment horizontal="right"/>
    </xf>
    <xf numFmtId="0" fontId="25" fillId="9" borderId="4" xfId="0" applyFont="1" applyFill="1" applyBorder="1"/>
    <xf numFmtId="44" fontId="14" fillId="7" borderId="23" xfId="4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26" fillId="0" borderId="3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left" vertical="center"/>
    </xf>
    <xf numFmtId="0" fontId="26" fillId="0" borderId="8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4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5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25" fillId="9" borderId="3" xfId="0" applyFont="1" applyFill="1" applyBorder="1"/>
    <xf numFmtId="166" fontId="14" fillId="0" borderId="3" xfId="0" applyNumberFormat="1" applyFont="1" applyBorder="1"/>
    <xf numFmtId="0" fontId="14" fillId="7" borderId="3" xfId="0" applyFont="1" applyFill="1" applyBorder="1"/>
    <xf numFmtId="44" fontId="25" fillId="9" borderId="2" xfId="4" applyFont="1" applyFill="1" applyBorder="1" applyAlignment="1" applyProtection="1">
      <alignment horizontal="right"/>
    </xf>
    <xf numFmtId="166" fontId="14" fillId="0" borderId="2" xfId="0" applyNumberFormat="1" applyFont="1" applyBorder="1" applyAlignment="1">
      <alignment horizontal="center" vertical="center"/>
    </xf>
    <xf numFmtId="44" fontId="14" fillId="7" borderId="2" xfId="4" applyFont="1" applyFill="1" applyBorder="1" applyAlignment="1" applyProtection="1">
      <alignment horizontal="right"/>
    </xf>
    <xf numFmtId="0" fontId="21" fillId="0" borderId="4" xfId="0" applyFont="1" applyBorder="1" applyAlignment="1">
      <alignment horizontal="center"/>
    </xf>
    <xf numFmtId="44" fontId="21" fillId="0" borderId="4" xfId="4" applyFont="1" applyFill="1" applyBorder="1" applyAlignment="1" applyProtection="1">
      <alignment horizontal="right"/>
      <protection locked="0"/>
    </xf>
    <xf numFmtId="166" fontId="21" fillId="0" borderId="4" xfId="4" applyNumberFormat="1" applyFont="1" applyFill="1" applyBorder="1" applyAlignment="1" applyProtection="1">
      <alignment horizontal="right"/>
    </xf>
    <xf numFmtId="44" fontId="21" fillId="0" borderId="4" xfId="4" applyFont="1" applyFill="1" applyBorder="1" applyAlignment="1" applyProtection="1">
      <alignment horizontal="right"/>
    </xf>
    <xf numFmtId="44" fontId="2" fillId="0" borderId="4" xfId="4" applyFont="1" applyFill="1" applyBorder="1" applyAlignment="1" applyProtection="1">
      <alignment horizontal="right"/>
    </xf>
    <xf numFmtId="44" fontId="2" fillId="4" borderId="4" xfId="4" applyFont="1" applyFill="1" applyBorder="1" applyAlignment="1" applyProtection="1">
      <alignment horizontal="right"/>
    </xf>
    <xf numFmtId="44" fontId="14" fillId="0" borderId="4" xfId="4" applyFont="1" applyFill="1" applyBorder="1" applyAlignment="1" applyProtection="1">
      <alignment horizontal="right"/>
    </xf>
    <xf numFmtId="44" fontId="14" fillId="0" borderId="4" xfId="4" applyFont="1" applyBorder="1" applyAlignment="1" applyProtection="1">
      <alignment horizontal="right"/>
    </xf>
    <xf numFmtId="44" fontId="14" fillId="8" borderId="4" xfId="4" applyFont="1" applyFill="1" applyBorder="1" applyAlignment="1" applyProtection="1">
      <alignment horizontal="right" vertical="center"/>
    </xf>
    <xf numFmtId="166" fontId="14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  <protection locked="0"/>
    </xf>
    <xf numFmtId="44" fontId="21" fillId="0" borderId="4" xfId="4" applyFont="1" applyFill="1" applyBorder="1" applyAlignment="1" applyProtection="1">
      <alignment horizontal="center"/>
      <protection locked="0"/>
    </xf>
    <xf numFmtId="44" fontId="5" fillId="0" borderId="4" xfId="4" applyFont="1" applyFill="1" applyBorder="1" applyAlignment="1" applyProtection="1">
      <alignment horizontal="center"/>
    </xf>
    <xf numFmtId="44" fontId="2" fillId="0" borderId="4" xfId="4" applyFont="1" applyFill="1" applyBorder="1" applyAlignment="1" applyProtection="1">
      <alignment horizontal="center"/>
    </xf>
    <xf numFmtId="44" fontId="2" fillId="4" borderId="4" xfId="4" applyFont="1" applyFill="1" applyBorder="1" applyAlignment="1" applyProtection="1">
      <alignment horizontal="center"/>
    </xf>
    <xf numFmtId="44" fontId="14" fillId="0" borderId="4" xfId="4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 vertical="center"/>
    </xf>
    <xf numFmtId="0" fontId="24" fillId="9" borderId="7" xfId="0" applyFont="1" applyFill="1" applyBorder="1" applyAlignment="1" applyProtection="1">
      <alignment horizontal="center" vertical="center" wrapText="1"/>
    </xf>
    <xf numFmtId="0" fontId="24" fillId="9" borderId="0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 wrapText="1"/>
    </xf>
    <xf numFmtId="0" fontId="25" fillId="9" borderId="0" xfId="0" applyFont="1" applyFill="1" applyAlignment="1">
      <alignment vertical="center"/>
    </xf>
    <xf numFmtId="44" fontId="25" fillId="9" borderId="4" xfId="4" applyFont="1" applyFill="1" applyBorder="1" applyAlignment="1" applyProtection="1">
      <alignment horizontal="right" vertical="center"/>
    </xf>
    <xf numFmtId="44" fontId="25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4" fillId="6" borderId="7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14" fillId="6" borderId="0" xfId="0" applyFont="1" applyFill="1" applyAlignment="1">
      <alignment vertical="center"/>
    </xf>
    <xf numFmtId="44" fontId="14" fillId="6" borderId="4" xfId="4" applyFont="1" applyFill="1" applyBorder="1" applyAlignment="1" applyProtection="1">
      <alignment horizontal="right" vertical="center"/>
    </xf>
    <xf numFmtId="44" fontId="14" fillId="6" borderId="23" xfId="4" applyFont="1" applyFill="1" applyBorder="1" applyAlignment="1" applyProtection="1">
      <alignment horizontal="right" vertical="center"/>
    </xf>
    <xf numFmtId="166" fontId="14" fillId="6" borderId="23" xfId="4" applyNumberFormat="1" applyFont="1" applyFill="1" applyBorder="1" applyAlignment="1" applyProtection="1">
      <alignment horizontal="right" vertical="center"/>
    </xf>
    <xf numFmtId="44" fontId="5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4" fontId="8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44" fontId="8" fillId="0" borderId="19" xfId="4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4" fontId="8" fillId="0" borderId="1" xfId="4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8" fillId="0" borderId="4" xfId="4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4" applyFont="1" applyFill="1" applyBorder="1" applyAlignment="1" applyProtection="1">
      <alignment horizontal="right" vertical="center"/>
      <protection locked="0"/>
    </xf>
    <xf numFmtId="44" fontId="8" fillId="0" borderId="16" xfId="4" applyFont="1" applyFill="1" applyBorder="1" applyAlignment="1" applyProtection="1">
      <alignment horizontal="right" vertical="center"/>
      <protection locked="0"/>
    </xf>
    <xf numFmtId="44" fontId="8" fillId="0" borderId="17" xfId="4" applyFont="1" applyFill="1" applyBorder="1" applyAlignment="1" applyProtection="1">
      <alignment horizontal="right" vertical="center"/>
      <protection locked="0"/>
    </xf>
    <xf numFmtId="44" fontId="8" fillId="0" borderId="18" xfId="4" applyFont="1" applyFill="1" applyBorder="1" applyAlignment="1" applyProtection="1">
      <alignment horizontal="right" vertical="center"/>
      <protection locked="0"/>
    </xf>
    <xf numFmtId="44" fontId="8" fillId="0" borderId="7" xfId="4" applyFont="1" applyFill="1" applyBorder="1" applyAlignment="1" applyProtection="1">
      <alignment horizontal="right" vertical="center"/>
      <protection locked="0"/>
    </xf>
    <xf numFmtId="44" fontId="22" fillId="0" borderId="17" xfId="4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5" fillId="0" borderId="0" xfId="4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4" fontId="8" fillId="0" borderId="8" xfId="4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" fontId="5" fillId="0" borderId="0" xfId="2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  <protection locked="0"/>
    </xf>
    <xf numFmtId="10" fontId="5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8" fillId="0" borderId="0" xfId="2" applyNumberFormat="1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44" fontId="20" fillId="0" borderId="0" xfId="4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44" fontId="3" fillId="0" borderId="0" xfId="4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horizontal="right" vertical="center"/>
    </xf>
    <xf numFmtId="165" fontId="8" fillId="0" borderId="0" xfId="2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5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6" fillId="10" borderId="9" xfId="0" applyFont="1" applyFill="1" applyBorder="1" applyAlignment="1" applyProtection="1">
      <alignment horizontal="left" vertical="center"/>
      <protection locked="0"/>
    </xf>
    <xf numFmtId="0" fontId="21" fillId="10" borderId="8" xfId="0" applyFont="1" applyFill="1" applyBorder="1" applyAlignment="1">
      <alignment horizontal="center"/>
    </xf>
    <xf numFmtId="0" fontId="14" fillId="10" borderId="8" xfId="0" applyFont="1" applyFill="1" applyBorder="1" applyAlignment="1" applyProtection="1">
      <alignment horizontal="center"/>
      <protection locked="0"/>
    </xf>
    <xf numFmtId="44" fontId="21" fillId="10" borderId="8" xfId="4" applyFont="1" applyFill="1" applyBorder="1" applyAlignment="1" applyProtection="1">
      <alignment horizontal="right"/>
      <protection locked="0"/>
    </xf>
    <xf numFmtId="166" fontId="21" fillId="10" borderId="8" xfId="4" applyNumberFormat="1" applyFont="1" applyFill="1" applyBorder="1" applyAlignment="1" applyProtection="1">
      <alignment horizontal="right"/>
    </xf>
    <xf numFmtId="44" fontId="21" fillId="10" borderId="8" xfId="4" applyFont="1" applyFill="1" applyBorder="1" applyAlignment="1" applyProtection="1">
      <alignment horizontal="right"/>
    </xf>
    <xf numFmtId="44" fontId="21" fillId="10" borderId="0" xfId="4" applyFont="1" applyFill="1" applyBorder="1" applyAlignment="1" applyProtection="1">
      <alignment horizontal="right"/>
    </xf>
    <xf numFmtId="44" fontId="2" fillId="10" borderId="8" xfId="4" applyFont="1" applyFill="1" applyBorder="1" applyAlignment="1" applyProtection="1">
      <alignment horizontal="right"/>
    </xf>
    <xf numFmtId="44" fontId="2" fillId="10" borderId="0" xfId="4" applyFont="1" applyFill="1" applyBorder="1" applyAlignment="1" applyProtection="1">
      <alignment horizontal="right"/>
    </xf>
    <xf numFmtId="44" fontId="14" fillId="10" borderId="8" xfId="4" applyFont="1" applyFill="1" applyBorder="1" applyAlignment="1" applyProtection="1">
      <alignment horizontal="center"/>
    </xf>
    <xf numFmtId="44" fontId="14" fillId="10" borderId="8" xfId="4" applyFont="1" applyFill="1" applyBorder="1" applyAlignment="1" applyProtection="1">
      <alignment horizontal="right"/>
    </xf>
    <xf numFmtId="44" fontId="14" fillId="10" borderId="22" xfId="4" applyFont="1" applyFill="1" applyBorder="1" applyAlignment="1" applyProtection="1">
      <alignment horizontal="right"/>
    </xf>
    <xf numFmtId="44" fontId="25" fillId="10" borderId="4" xfId="4" applyFont="1" applyFill="1" applyBorder="1" applyAlignment="1" applyProtection="1">
      <alignment horizontal="right"/>
    </xf>
    <xf numFmtId="44" fontId="14" fillId="10" borderId="23" xfId="4" applyFont="1" applyFill="1" applyBorder="1" applyAlignment="1" applyProtection="1">
      <alignment horizontal="right" vertical="center"/>
    </xf>
    <xf numFmtId="44" fontId="14" fillId="10" borderId="4" xfId="4" applyFont="1" applyFill="1" applyBorder="1" applyAlignment="1" applyProtection="1">
      <alignment horizontal="right" vertical="center"/>
    </xf>
    <xf numFmtId="44" fontId="25" fillId="10" borderId="0" xfId="4" applyFont="1" applyFill="1" applyBorder="1" applyAlignment="1" applyProtection="1">
      <alignment horizontal="right" vertical="center"/>
    </xf>
    <xf numFmtId="166" fontId="14" fillId="10" borderId="4" xfId="0" applyNumberFormat="1" applyFont="1" applyFill="1" applyBorder="1" applyAlignment="1">
      <alignment horizontal="center" vertical="center"/>
    </xf>
    <xf numFmtId="44" fontId="14" fillId="10" borderId="0" xfId="0" applyNumberFormat="1" applyFont="1" applyFill="1" applyAlignment="1">
      <alignment horizontal="center"/>
    </xf>
    <xf numFmtId="44" fontId="14" fillId="10" borderId="4" xfId="4" applyFont="1" applyFill="1" applyBorder="1" applyAlignment="1" applyProtection="1">
      <alignment horizontal="right"/>
    </xf>
    <xf numFmtId="44" fontId="35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4" fillId="10" borderId="0" xfId="0" applyFont="1" applyFill="1" applyProtection="1"/>
    <xf numFmtId="0" fontId="14" fillId="10" borderId="0" xfId="0" applyFont="1" applyFill="1" applyAlignment="1">
      <alignment horizontal="center"/>
    </xf>
    <xf numFmtId="0" fontId="14" fillId="10" borderId="8" xfId="0" applyFont="1" applyFill="1" applyBorder="1" applyAlignment="1" applyProtection="1">
      <alignment horizontal="center" wrapText="1"/>
      <protection locked="0"/>
    </xf>
    <xf numFmtId="0" fontId="21" fillId="7" borderId="8" xfId="0" applyFont="1" applyFill="1" applyBorder="1" applyAlignment="1">
      <alignment horizontal="center"/>
    </xf>
    <xf numFmtId="0" fontId="26" fillId="7" borderId="9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 applyProtection="1">
      <alignment horizontal="center"/>
      <protection locked="0"/>
    </xf>
    <xf numFmtId="44" fontId="21" fillId="7" borderId="8" xfId="4" applyFont="1" applyFill="1" applyBorder="1" applyAlignment="1" applyProtection="1">
      <alignment horizontal="right"/>
      <protection locked="0"/>
    </xf>
    <xf numFmtId="166" fontId="21" fillId="7" borderId="8" xfId="4" applyNumberFormat="1" applyFont="1" applyFill="1" applyBorder="1" applyAlignment="1" applyProtection="1">
      <alignment horizontal="right"/>
    </xf>
    <xf numFmtId="44" fontId="21" fillId="7" borderId="8" xfId="4" applyFont="1" applyFill="1" applyBorder="1" applyAlignment="1" applyProtection="1">
      <alignment horizontal="right"/>
    </xf>
    <xf numFmtId="44" fontId="21" fillId="7" borderId="0" xfId="4" applyFont="1" applyFill="1" applyBorder="1" applyAlignment="1" applyProtection="1">
      <alignment horizontal="right"/>
    </xf>
    <xf numFmtId="44" fontId="2" fillId="7" borderId="8" xfId="4" applyFont="1" applyFill="1" applyBorder="1" applyAlignment="1" applyProtection="1">
      <alignment horizontal="right"/>
    </xf>
    <xf numFmtId="44" fontId="2" fillId="7" borderId="0" xfId="4" applyFont="1" applyFill="1" applyBorder="1" applyAlignment="1" applyProtection="1">
      <alignment horizontal="right"/>
    </xf>
    <xf numFmtId="44" fontId="14" fillId="7" borderId="8" xfId="4" applyFont="1" applyFill="1" applyBorder="1" applyAlignment="1" applyProtection="1">
      <alignment horizontal="center"/>
    </xf>
    <xf numFmtId="44" fontId="14" fillId="7" borderId="8" xfId="4" applyFont="1" applyFill="1" applyBorder="1" applyAlignment="1" applyProtection="1">
      <alignment horizontal="right"/>
    </xf>
    <xf numFmtId="44" fontId="14" fillId="7" borderId="22" xfId="4" applyFont="1" applyFill="1" applyBorder="1" applyAlignment="1" applyProtection="1">
      <alignment horizontal="right"/>
    </xf>
    <xf numFmtId="44" fontId="25" fillId="7" borderId="4" xfId="4" applyFont="1" applyFill="1" applyBorder="1" applyAlignment="1" applyProtection="1">
      <alignment horizontal="right"/>
    </xf>
    <xf numFmtId="44" fontId="14" fillId="7" borderId="4" xfId="4" applyFont="1" applyFill="1" applyBorder="1" applyAlignment="1" applyProtection="1">
      <alignment horizontal="right" vertical="center"/>
    </xf>
    <xf numFmtId="44" fontId="25" fillId="7" borderId="0" xfId="4" applyFont="1" applyFill="1" applyBorder="1" applyAlignment="1" applyProtection="1">
      <alignment horizontal="right" vertical="center"/>
    </xf>
    <xf numFmtId="166" fontId="14" fillId="7" borderId="4" xfId="0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6" fillId="7" borderId="24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 applyProtection="1">
      <alignment horizontal="center" wrapText="1"/>
      <protection locked="0"/>
    </xf>
    <xf numFmtId="0" fontId="14" fillId="7" borderId="0" xfId="0" applyFont="1" applyFill="1" applyAlignment="1">
      <alignment horizontal="center" vertical="center"/>
    </xf>
    <xf numFmtId="0" fontId="21" fillId="11" borderId="8" xfId="0" applyFont="1" applyFill="1" applyBorder="1" applyAlignment="1">
      <alignment horizontal="center"/>
    </xf>
    <xf numFmtId="0" fontId="26" fillId="11" borderId="9" xfId="0" applyFont="1" applyFill="1" applyBorder="1" applyAlignment="1" applyProtection="1">
      <alignment horizontal="left" vertical="center"/>
      <protection locked="0"/>
    </xf>
    <xf numFmtId="0" fontId="14" fillId="11" borderId="8" xfId="0" applyFont="1" applyFill="1" applyBorder="1" applyAlignment="1" applyProtection="1">
      <alignment horizontal="center" vertical="center" wrapText="1"/>
      <protection locked="0"/>
    </xf>
    <xf numFmtId="44" fontId="21" fillId="11" borderId="8" xfId="4" applyFont="1" applyFill="1" applyBorder="1" applyAlignment="1" applyProtection="1">
      <alignment horizontal="right"/>
      <protection locked="0"/>
    </xf>
    <xf numFmtId="166" fontId="21" fillId="11" borderId="8" xfId="4" applyNumberFormat="1" applyFont="1" applyFill="1" applyBorder="1" applyAlignment="1" applyProtection="1">
      <alignment horizontal="right"/>
    </xf>
    <xf numFmtId="44" fontId="21" fillId="11" borderId="8" xfId="4" applyFont="1" applyFill="1" applyBorder="1" applyAlignment="1" applyProtection="1">
      <alignment horizontal="right"/>
    </xf>
    <xf numFmtId="44" fontId="21" fillId="11" borderId="0" xfId="4" applyFont="1" applyFill="1" applyBorder="1" applyAlignment="1" applyProtection="1">
      <alignment horizontal="right"/>
    </xf>
    <xf numFmtId="44" fontId="2" fillId="11" borderId="8" xfId="4" applyFont="1" applyFill="1" applyBorder="1" applyAlignment="1" applyProtection="1">
      <alignment horizontal="right"/>
    </xf>
    <xf numFmtId="44" fontId="2" fillId="11" borderId="0" xfId="4" applyFont="1" applyFill="1" applyBorder="1" applyAlignment="1" applyProtection="1">
      <alignment horizontal="right"/>
    </xf>
    <xf numFmtId="44" fontId="14" fillId="11" borderId="8" xfId="4" applyFont="1" applyFill="1" applyBorder="1" applyAlignment="1" applyProtection="1">
      <alignment horizontal="center"/>
    </xf>
    <xf numFmtId="44" fontId="14" fillId="11" borderId="8" xfId="4" applyFont="1" applyFill="1" applyBorder="1" applyAlignment="1" applyProtection="1">
      <alignment horizontal="right"/>
    </xf>
    <xf numFmtId="44" fontId="14" fillId="11" borderId="22" xfId="4" applyFont="1" applyFill="1" applyBorder="1" applyAlignment="1" applyProtection="1">
      <alignment horizontal="right"/>
    </xf>
    <xf numFmtId="44" fontId="25" fillId="11" borderId="4" xfId="4" applyFont="1" applyFill="1" applyBorder="1" applyAlignment="1" applyProtection="1">
      <alignment horizontal="right"/>
    </xf>
    <xf numFmtId="44" fontId="14" fillId="11" borderId="23" xfId="4" applyFont="1" applyFill="1" applyBorder="1" applyAlignment="1" applyProtection="1">
      <alignment horizontal="right" vertical="center"/>
    </xf>
    <xf numFmtId="44" fontId="14" fillId="11" borderId="4" xfId="4" applyFont="1" applyFill="1" applyBorder="1" applyAlignment="1" applyProtection="1">
      <alignment horizontal="right" vertical="center"/>
    </xf>
    <xf numFmtId="44" fontId="25" fillId="11" borderId="0" xfId="4" applyFont="1" applyFill="1" applyBorder="1" applyAlignment="1" applyProtection="1">
      <alignment horizontal="right" vertical="center"/>
    </xf>
    <xf numFmtId="166" fontId="14" fillId="11" borderId="4" xfId="0" applyNumberFormat="1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/>
    </xf>
    <xf numFmtId="44" fontId="14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1" fillId="12" borderId="8" xfId="0" applyFont="1" applyFill="1" applyBorder="1" applyAlignment="1" applyProtection="1">
      <alignment horizontal="center"/>
    </xf>
    <xf numFmtId="0" fontId="26" fillId="12" borderId="9" xfId="0" applyFont="1" applyFill="1" applyBorder="1" applyAlignment="1" applyProtection="1">
      <alignment horizontal="left" vertical="center"/>
      <protection locked="0"/>
    </xf>
    <xf numFmtId="0" fontId="14" fillId="12" borderId="8" xfId="0" applyFont="1" applyFill="1" applyBorder="1" applyAlignment="1" applyProtection="1">
      <alignment horizontal="center" vertical="center" wrapText="1"/>
      <protection locked="0"/>
    </xf>
    <xf numFmtId="44" fontId="21" fillId="12" borderId="8" xfId="4" applyFont="1" applyFill="1" applyBorder="1" applyAlignment="1" applyProtection="1">
      <alignment horizontal="right"/>
      <protection locked="0"/>
    </xf>
    <xf numFmtId="166" fontId="21" fillId="12" borderId="8" xfId="4" applyNumberFormat="1" applyFont="1" applyFill="1" applyBorder="1" applyAlignment="1" applyProtection="1">
      <alignment horizontal="right"/>
    </xf>
    <xf numFmtId="44" fontId="21" fillId="12" borderId="8" xfId="4" applyFont="1" applyFill="1" applyBorder="1" applyAlignment="1" applyProtection="1">
      <alignment horizontal="right"/>
    </xf>
    <xf numFmtId="44" fontId="21" fillId="12" borderId="0" xfId="4" applyFont="1" applyFill="1" applyBorder="1" applyAlignment="1" applyProtection="1">
      <alignment horizontal="right"/>
    </xf>
    <xf numFmtId="44" fontId="2" fillId="12" borderId="8" xfId="4" applyFont="1" applyFill="1" applyBorder="1" applyAlignment="1" applyProtection="1">
      <alignment horizontal="right"/>
    </xf>
    <xf numFmtId="44" fontId="2" fillId="12" borderId="0" xfId="4" applyFont="1" applyFill="1" applyBorder="1" applyAlignment="1" applyProtection="1">
      <alignment horizontal="right"/>
    </xf>
    <xf numFmtId="44" fontId="14" fillId="12" borderId="8" xfId="4" applyFont="1" applyFill="1" applyBorder="1" applyAlignment="1" applyProtection="1">
      <alignment horizontal="center"/>
    </xf>
    <xf numFmtId="44" fontId="14" fillId="12" borderId="8" xfId="4" applyFont="1" applyFill="1" applyBorder="1" applyAlignment="1" applyProtection="1">
      <alignment horizontal="right"/>
    </xf>
    <xf numFmtId="44" fontId="14" fillId="12" borderId="22" xfId="4" applyFont="1" applyFill="1" applyBorder="1" applyAlignment="1" applyProtection="1">
      <alignment horizontal="right"/>
    </xf>
    <xf numFmtId="44" fontId="25" fillId="12" borderId="4" xfId="4" applyFont="1" applyFill="1" applyBorder="1" applyAlignment="1" applyProtection="1">
      <alignment horizontal="right"/>
    </xf>
    <xf numFmtId="44" fontId="14" fillId="12" borderId="23" xfId="4" applyFont="1" applyFill="1" applyBorder="1" applyAlignment="1" applyProtection="1">
      <alignment horizontal="right" vertical="center"/>
    </xf>
    <xf numFmtId="44" fontId="14" fillId="12" borderId="4" xfId="4" applyFont="1" applyFill="1" applyBorder="1" applyAlignment="1" applyProtection="1">
      <alignment horizontal="right" vertical="center"/>
    </xf>
    <xf numFmtId="44" fontId="25" fillId="12" borderId="0" xfId="4" applyFont="1" applyFill="1" applyBorder="1" applyAlignment="1" applyProtection="1">
      <alignment horizontal="right" vertical="center"/>
    </xf>
    <xf numFmtId="166" fontId="14" fillId="12" borderId="4" xfId="0" applyNumberFormat="1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/>
    </xf>
    <xf numFmtId="44" fontId="14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4" fillId="12" borderId="8" xfId="0" applyFont="1" applyFill="1" applyBorder="1" applyAlignment="1" applyProtection="1">
      <alignment horizontal="center" wrapText="1"/>
      <protection locked="0"/>
    </xf>
    <xf numFmtId="0" fontId="14" fillId="12" borderId="0" xfId="0" applyFont="1" applyFill="1" applyAlignment="1">
      <alignment horizontal="center" vertical="center"/>
    </xf>
    <xf numFmtId="0" fontId="14" fillId="12" borderId="8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4" fontId="8" fillId="0" borderId="14" xfId="4" applyFont="1" applyFill="1" applyBorder="1" applyAlignment="1" applyProtection="1">
      <alignment horizontal="right" vertical="center"/>
      <protection locked="0"/>
    </xf>
    <xf numFmtId="44" fontId="8" fillId="0" borderId="15" xfId="4" applyFont="1" applyFill="1" applyBorder="1" applyAlignment="1" applyProtection="1">
      <alignment horizontal="right" vertical="center"/>
      <protection locked="0"/>
    </xf>
    <xf numFmtId="44" fontId="8" fillId="0" borderId="2" xfId="4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4" fontId="5" fillId="0" borderId="4" xfId="4" applyFont="1" applyBorder="1" applyAlignment="1" applyProtection="1">
      <alignment horizontal="right" vertical="center"/>
      <protection locked="0"/>
    </xf>
    <xf numFmtId="44" fontId="5" fillId="0" borderId="4" xfId="4" applyFont="1" applyFill="1" applyBorder="1" applyAlignment="1" applyProtection="1">
      <alignment horizontal="right" vertical="center"/>
    </xf>
    <xf numFmtId="44" fontId="5" fillId="0" borderId="4" xfId="4" applyFont="1" applyBorder="1" applyAlignment="1" applyProtection="1">
      <alignment horizontal="right" vertical="center"/>
    </xf>
    <xf numFmtId="44" fontId="5" fillId="2" borderId="4" xfId="4" applyFont="1" applyFill="1" applyBorder="1" applyAlignment="1" applyProtection="1">
      <alignment horizontal="right" vertical="center"/>
    </xf>
    <xf numFmtId="44" fontId="37" fillId="0" borderId="4" xfId="0" applyNumberFormat="1" applyFont="1" applyBorder="1" applyAlignment="1">
      <alignment horizontal="center" vertical="center"/>
    </xf>
    <xf numFmtId="44" fontId="5" fillId="0" borderId="4" xfId="4" applyFont="1" applyFill="1" applyBorder="1" applyAlignment="1" applyProtection="1">
      <alignment horizontal="center" vertical="center"/>
      <protection locked="0"/>
    </xf>
    <xf numFmtId="44" fontId="5" fillId="0" borderId="4" xfId="4" applyNumberFormat="1" applyFont="1" applyFill="1" applyBorder="1" applyAlignment="1" applyProtection="1">
      <alignment horizontal="center" vertical="center"/>
    </xf>
    <xf numFmtId="44" fontId="5" fillId="0" borderId="4" xfId="4" applyFont="1" applyFill="1" applyBorder="1" applyAlignment="1" applyProtection="1">
      <alignment horizontal="center" vertical="center"/>
    </xf>
    <xf numFmtId="44" fontId="22" fillId="0" borderId="19" xfId="4" applyFont="1" applyFill="1" applyBorder="1" applyAlignment="1" applyProtection="1">
      <alignment horizontal="right" vertical="center"/>
      <protection locked="0"/>
    </xf>
    <xf numFmtId="44" fontId="22" fillId="0" borderId="0" xfId="4" applyFont="1" applyFill="1" applyBorder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44" fontId="5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22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5" fillId="0" borderId="37" xfId="0" applyFont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44" fontId="8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</xf>
    <xf numFmtId="44" fontId="8" fillId="0" borderId="10" xfId="4" applyFont="1" applyFill="1" applyBorder="1" applyAlignment="1" applyProtection="1">
      <alignment horizontal="right" vertical="center"/>
      <protection locked="0"/>
    </xf>
    <xf numFmtId="44" fontId="8" fillId="0" borderId="11" xfId="4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vertical="center"/>
    </xf>
    <xf numFmtId="0" fontId="30" fillId="0" borderId="33" xfId="0" applyFont="1" applyFill="1" applyBorder="1" applyAlignment="1" applyProtection="1">
      <alignment horizontal="center"/>
    </xf>
    <xf numFmtId="0" fontId="30" fillId="0" borderId="12" xfId="0" applyFont="1" applyFill="1" applyBorder="1" applyAlignment="1" applyProtection="1">
      <alignment horizontal="center"/>
    </xf>
    <xf numFmtId="0" fontId="22" fillId="0" borderId="45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  <xf numFmtId="0" fontId="4" fillId="2" borderId="45" xfId="0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/>
    </xf>
    <xf numFmtId="0" fontId="4" fillId="2" borderId="42" xfId="0" applyFont="1" applyFill="1" applyBorder="1" applyAlignment="1" applyProtection="1">
      <alignment horizontal="center"/>
    </xf>
    <xf numFmtId="0" fontId="4" fillId="0" borderId="49" xfId="0" applyFont="1" applyFill="1" applyBorder="1" applyAlignment="1" applyProtection="1">
      <alignment horizontal="center"/>
    </xf>
    <xf numFmtId="0" fontId="19" fillId="0" borderId="45" xfId="0" applyFont="1" applyBorder="1" applyAlignment="1" applyProtection="1">
      <alignment horizontal="center" wrapText="1"/>
    </xf>
    <xf numFmtId="0" fontId="30" fillId="0" borderId="40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44" fontId="7" fillId="3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 wrapText="1"/>
    </xf>
    <xf numFmtId="0" fontId="38" fillId="0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  <protection locked="0"/>
    </xf>
    <xf numFmtId="44" fontId="3" fillId="3" borderId="4" xfId="4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44" fontId="5" fillId="0" borderId="4" xfId="4" applyFont="1" applyFill="1" applyBorder="1" applyAlignment="1" applyProtection="1">
      <alignment horizontal="right" vertical="center"/>
      <protection locked="0"/>
    </xf>
    <xf numFmtId="44" fontId="36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5" fillId="0" borderId="4" xfId="4" applyNumberFormat="1" applyFont="1" applyFill="1" applyBorder="1" applyAlignment="1" applyProtection="1">
      <alignment horizontal="right" vertical="center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44" fontId="8" fillId="3" borderId="45" xfId="4" applyFont="1" applyFill="1" applyBorder="1" applyAlignment="1" applyProtection="1">
      <alignment horizontal="right" vertical="center"/>
      <protection locked="0"/>
    </xf>
    <xf numFmtId="44" fontId="3" fillId="3" borderId="45" xfId="4" applyFont="1" applyFill="1" applyBorder="1" applyAlignment="1" applyProtection="1">
      <alignment horizontal="right"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42" fillId="0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47" fillId="0" borderId="0" xfId="0" applyFont="1" applyProtection="1"/>
    <xf numFmtId="0" fontId="2" fillId="0" borderId="4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/>
      <protection locked="0"/>
    </xf>
    <xf numFmtId="44" fontId="5" fillId="9" borderId="4" xfId="4" applyFont="1" applyFill="1" applyBorder="1" applyAlignment="1" applyProtection="1">
      <alignment horizontal="right" vertical="center"/>
      <protection locked="0"/>
    </xf>
    <xf numFmtId="44" fontId="5" fillId="9" borderId="4" xfId="4" applyFont="1" applyFill="1" applyBorder="1" applyAlignment="1" applyProtection="1">
      <alignment horizontal="right" vertical="center"/>
    </xf>
    <xf numFmtId="0" fontId="5" fillId="9" borderId="4" xfId="0" applyFont="1" applyFill="1" applyBorder="1" applyAlignment="1" applyProtection="1">
      <alignment horizontal="left" vertical="center" wrapText="1"/>
      <protection locked="0"/>
    </xf>
    <xf numFmtId="0" fontId="5" fillId="9" borderId="4" xfId="0" applyFont="1" applyFill="1" applyBorder="1" applyAlignment="1" applyProtection="1">
      <alignment vertical="center"/>
    </xf>
    <xf numFmtId="0" fontId="2" fillId="9" borderId="4" xfId="0" applyFont="1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vertical="center"/>
    </xf>
    <xf numFmtId="0" fontId="5" fillId="9" borderId="4" xfId="0" applyFont="1" applyFill="1" applyBorder="1" applyAlignment="1" applyProtection="1">
      <alignment horizontal="center" vertical="center"/>
      <protection locked="0"/>
    </xf>
    <xf numFmtId="44" fontId="5" fillId="9" borderId="4" xfId="4" applyNumberFormat="1" applyFont="1" applyFill="1" applyBorder="1" applyAlignment="1" applyProtection="1">
      <alignment horizontal="center" vertical="center"/>
    </xf>
    <xf numFmtId="44" fontId="5" fillId="9" borderId="4" xfId="4" applyFont="1" applyFill="1" applyBorder="1" applyAlignment="1" applyProtection="1">
      <alignment horizontal="center" vertical="center"/>
      <protection locked="0"/>
    </xf>
    <xf numFmtId="44" fontId="5" fillId="9" borderId="4" xfId="4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4" fillId="9" borderId="4" xfId="0" applyFont="1" applyFill="1" applyBorder="1" applyAlignment="1" applyProtection="1">
      <alignment horizontal="center" vertical="center"/>
    </xf>
    <xf numFmtId="0" fontId="19" fillId="9" borderId="4" xfId="0" applyFont="1" applyFill="1" applyBorder="1" applyAlignment="1" applyProtection="1">
      <alignment horizontal="center" vertical="center" wrapText="1"/>
    </xf>
    <xf numFmtId="0" fontId="48" fillId="9" borderId="4" xfId="0" applyFont="1" applyFill="1" applyBorder="1" applyAlignment="1">
      <alignment horizontal="left" vertical="center"/>
    </xf>
    <xf numFmtId="44" fontId="6" fillId="9" borderId="4" xfId="4" applyFont="1" applyFill="1" applyBorder="1" applyAlignment="1" applyProtection="1">
      <alignment vertical="center"/>
      <protection locked="0"/>
    </xf>
    <xf numFmtId="44" fontId="6" fillId="9" borderId="4" xfId="4" applyFont="1" applyFill="1" applyBorder="1" applyAlignment="1" applyProtection="1">
      <alignment vertical="center"/>
    </xf>
    <xf numFmtId="44" fontId="1" fillId="9" borderId="4" xfId="0" applyNumberFormat="1" applyFont="1" applyFill="1" applyBorder="1" applyAlignment="1">
      <alignment vertical="center"/>
    </xf>
    <xf numFmtId="44" fontId="50" fillId="9" borderId="4" xfId="0" applyNumberFormat="1" applyFont="1" applyFill="1" applyBorder="1" applyAlignment="1">
      <alignment vertical="center"/>
    </xf>
    <xf numFmtId="44" fontId="6" fillId="9" borderId="4" xfId="4" applyFont="1" applyFill="1" applyBorder="1" applyAlignment="1" applyProtection="1">
      <alignment horizontal="right" vertical="center"/>
    </xf>
    <xf numFmtId="44" fontId="6" fillId="9" borderId="4" xfId="4" applyFont="1" applyFill="1" applyBorder="1" applyAlignment="1" applyProtection="1">
      <alignment horizontal="right" vertical="center"/>
      <protection locked="0"/>
    </xf>
    <xf numFmtId="44" fontId="51" fillId="9" borderId="4" xfId="4" applyFont="1" applyFill="1" applyBorder="1" applyAlignment="1" applyProtection="1">
      <alignment horizontal="right" vertical="center"/>
    </xf>
    <xf numFmtId="44" fontId="50" fillId="9" borderId="4" xfId="0" applyNumberFormat="1" applyFont="1" applyFill="1" applyBorder="1" applyAlignment="1">
      <alignment horizontal="center" vertical="center"/>
    </xf>
    <xf numFmtId="0" fontId="4" fillId="15" borderId="43" xfId="0" applyFont="1" applyFill="1" applyBorder="1" applyAlignment="1" applyProtection="1">
      <alignment horizontal="center"/>
    </xf>
    <xf numFmtId="0" fontId="44" fillId="15" borderId="1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 applyProtection="1">
      <alignment horizontal="center"/>
    </xf>
    <xf numFmtId="44" fontId="4" fillId="15" borderId="1" xfId="4" applyFont="1" applyFill="1" applyBorder="1" applyAlignment="1" applyProtection="1">
      <alignment horizontal="center"/>
    </xf>
    <xf numFmtId="44" fontId="14" fillId="15" borderId="1" xfId="4" applyFont="1" applyFill="1" applyBorder="1" applyAlignment="1" applyProtection="1">
      <alignment horizontal="center"/>
    </xf>
    <xf numFmtId="0" fontId="0" fillId="15" borderId="1" xfId="0" applyFill="1" applyBorder="1" applyAlignment="1" applyProtection="1">
      <alignment horizontal="center" vertical="center"/>
    </xf>
    <xf numFmtId="0" fontId="5" fillId="15" borderId="37" xfId="0" applyFont="1" applyFill="1" applyBorder="1" applyAlignment="1" applyProtection="1">
      <alignment horizontal="center" vertical="center"/>
    </xf>
    <xf numFmtId="0" fontId="49" fillId="15" borderId="4" xfId="0" applyFont="1" applyFill="1" applyBorder="1" applyAlignment="1" applyProtection="1">
      <alignment horizontal="center" vertical="center"/>
    </xf>
    <xf numFmtId="0" fontId="5" fillId="15" borderId="4" xfId="0" applyFont="1" applyFill="1" applyBorder="1" applyAlignment="1" applyProtection="1">
      <alignment horizontal="center" vertical="center"/>
      <protection locked="0"/>
    </xf>
    <xf numFmtId="44" fontId="5" fillId="15" borderId="4" xfId="4" applyFont="1" applyFill="1" applyBorder="1" applyAlignment="1" applyProtection="1">
      <alignment horizontal="right" vertical="center"/>
      <protection locked="0"/>
    </xf>
    <xf numFmtId="44" fontId="5" fillId="15" borderId="4" xfId="4" applyFont="1" applyFill="1" applyBorder="1" applyAlignment="1" applyProtection="1">
      <alignment horizontal="right" vertical="center"/>
    </xf>
    <xf numFmtId="0" fontId="5" fillId="15" borderId="4" xfId="0" applyFont="1" applyFill="1" applyBorder="1" applyAlignment="1" applyProtection="1">
      <alignment horizontal="center" vertical="center"/>
    </xf>
    <xf numFmtId="0" fontId="39" fillId="15" borderId="4" xfId="0" applyFont="1" applyFill="1" applyBorder="1" applyAlignment="1" applyProtection="1">
      <alignment horizontal="center" vertical="center"/>
    </xf>
    <xf numFmtId="44" fontId="21" fillId="15" borderId="4" xfId="4" applyFont="1" applyFill="1" applyBorder="1" applyAlignment="1" applyProtection="1">
      <alignment horizontal="right" vertical="center"/>
    </xf>
    <xf numFmtId="0" fontId="6" fillId="15" borderId="4" xfId="0" applyFont="1" applyFill="1" applyBorder="1" applyAlignment="1" applyProtection="1">
      <alignment horizontal="center" vertical="center"/>
    </xf>
    <xf numFmtId="0" fontId="42" fillId="15" borderId="4" xfId="0" applyFont="1" applyFill="1" applyBorder="1" applyAlignment="1" applyProtection="1">
      <alignment horizontal="center" vertical="center"/>
    </xf>
    <xf numFmtId="0" fontId="6" fillId="15" borderId="4" xfId="0" applyFont="1" applyFill="1" applyBorder="1" applyAlignment="1" applyProtection="1">
      <alignment horizontal="center" vertical="center"/>
      <protection locked="0"/>
    </xf>
    <xf numFmtId="44" fontId="6" fillId="15" borderId="4" xfId="4" applyFont="1" applyFill="1" applyBorder="1" applyAlignment="1" applyProtection="1">
      <alignment horizontal="right" vertical="center"/>
      <protection locked="0"/>
    </xf>
    <xf numFmtId="44" fontId="6" fillId="15" borderId="4" xfId="4" applyFont="1" applyFill="1" applyBorder="1" applyAlignment="1" applyProtection="1">
      <alignment horizontal="right" vertical="center"/>
    </xf>
    <xf numFmtId="0" fontId="44" fillId="15" borderId="4" xfId="0" applyFont="1" applyFill="1" applyBorder="1" applyAlignment="1" applyProtection="1">
      <alignment horizontal="center" vertical="center"/>
    </xf>
    <xf numFmtId="0" fontId="41" fillId="15" borderId="4" xfId="0" applyFont="1" applyFill="1" applyBorder="1" applyAlignment="1" applyProtection="1">
      <alignment horizontal="center" vertical="center"/>
    </xf>
    <xf numFmtId="0" fontId="5" fillId="15" borderId="4" xfId="0" applyFont="1" applyFill="1" applyBorder="1" applyAlignment="1" applyProtection="1">
      <alignment horizontal="center" vertical="center" wrapText="1"/>
      <protection locked="0"/>
    </xf>
    <xf numFmtId="0" fontId="39" fillId="15" borderId="4" xfId="0" applyFont="1" applyFill="1" applyBorder="1" applyAlignment="1" applyProtection="1">
      <alignment horizontal="center" vertical="center" wrapText="1"/>
    </xf>
    <xf numFmtId="44" fontId="5" fillId="0" borderId="3" xfId="4" applyFont="1" applyFill="1" applyBorder="1" applyAlignment="1" applyProtection="1">
      <alignment horizontal="right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5" fillId="16" borderId="4" xfId="0" applyFont="1" applyFill="1" applyBorder="1" applyAlignment="1" applyProtection="1">
      <alignment horizontal="center" vertical="center"/>
    </xf>
    <xf numFmtId="0" fontId="5" fillId="16" borderId="4" xfId="0" applyFont="1" applyFill="1" applyBorder="1" applyAlignment="1" applyProtection="1">
      <alignment horizontal="center" vertical="center"/>
      <protection locked="0"/>
    </xf>
    <xf numFmtId="0" fontId="2" fillId="15" borderId="4" xfId="0" applyFont="1" applyFill="1" applyBorder="1" applyAlignment="1" applyProtection="1">
      <alignment horizontal="center" vertical="center" wrapText="1"/>
      <protection locked="0"/>
    </xf>
    <xf numFmtId="0" fontId="44" fillId="15" borderId="4" xfId="0" applyFont="1" applyFill="1" applyBorder="1" applyAlignment="1" applyProtection="1">
      <alignment horizontal="center" vertical="center" wrapText="1"/>
      <protection locked="0"/>
    </xf>
    <xf numFmtId="0" fontId="40" fillId="15" borderId="4" xfId="0" applyFont="1" applyFill="1" applyBorder="1" applyAlignment="1" applyProtection="1">
      <alignment horizontal="center" vertical="center"/>
    </xf>
    <xf numFmtId="0" fontId="43" fillId="15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5" fillId="9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2" fillId="9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15" borderId="4" xfId="0" applyFont="1" applyFill="1" applyBorder="1" applyAlignment="1" applyProtection="1">
      <alignment horizontal="center" vertical="center"/>
      <protection locked="0"/>
    </xf>
    <xf numFmtId="44" fontId="8" fillId="15" borderId="4" xfId="4" applyFont="1" applyFill="1" applyBorder="1" applyAlignment="1" applyProtection="1">
      <alignment horizontal="right" vertical="center"/>
    </xf>
    <xf numFmtId="0" fontId="44" fillId="16" borderId="4" xfId="0" applyFont="1" applyFill="1" applyBorder="1" applyAlignment="1" applyProtection="1">
      <alignment horizontal="center" vertical="center"/>
    </xf>
    <xf numFmtId="44" fontId="7" fillId="16" borderId="4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3" xfId="4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17" borderId="27" xfId="0" applyFont="1" applyFill="1" applyBorder="1" applyAlignment="1" applyProtection="1">
      <alignment horizontal="center"/>
    </xf>
    <xf numFmtId="0" fontId="4" fillId="17" borderId="31" xfId="0" applyFont="1" applyFill="1" applyBorder="1" applyAlignment="1" applyProtection="1">
      <alignment horizontal="center"/>
    </xf>
    <xf numFmtId="0" fontId="4" fillId="17" borderId="27" xfId="0" applyFont="1" applyFill="1" applyBorder="1" applyAlignment="1" applyProtection="1">
      <alignment horizontal="center"/>
    </xf>
    <xf numFmtId="0" fontId="4" fillId="17" borderId="32" xfId="0" applyFont="1" applyFill="1" applyBorder="1" applyAlignment="1" applyProtection="1">
      <alignment horizontal="center"/>
    </xf>
    <xf numFmtId="0" fontId="8" fillId="17" borderId="27" xfId="0" applyFont="1" applyFill="1" applyBorder="1" applyAlignment="1" applyProtection="1">
      <alignment horizontal="center"/>
    </xf>
    <xf numFmtId="0" fontId="30" fillId="17" borderId="33" xfId="0" applyFont="1" applyFill="1" applyBorder="1" applyAlignment="1" applyProtection="1">
      <alignment horizontal="center"/>
    </xf>
    <xf numFmtId="0" fontId="22" fillId="17" borderId="3" xfId="0" applyFont="1" applyFill="1" applyBorder="1" applyAlignment="1" applyProtection="1">
      <alignment horizontal="center"/>
    </xf>
    <xf numFmtId="0" fontId="4" fillId="17" borderId="0" xfId="0" applyFont="1" applyFill="1" applyBorder="1" applyAlignment="1" applyProtection="1">
      <alignment horizontal="center"/>
    </xf>
    <xf numFmtId="0" fontId="4" fillId="17" borderId="1" xfId="0" applyFont="1" applyFill="1" applyBorder="1" applyAlignment="1" applyProtection="1">
      <alignment horizontal="center"/>
    </xf>
    <xf numFmtId="0" fontId="4" fillId="17" borderId="4" xfId="0" applyFont="1" applyFill="1" applyBorder="1" applyAlignment="1" applyProtection="1">
      <alignment horizontal="center"/>
    </xf>
    <xf numFmtId="0" fontId="8" fillId="17" borderId="1" xfId="0" applyFont="1" applyFill="1" applyBorder="1" applyAlignment="1" applyProtection="1">
      <alignment horizontal="center"/>
    </xf>
    <xf numFmtId="0" fontId="3" fillId="17" borderId="3" xfId="0" applyFont="1" applyFill="1" applyBorder="1" applyAlignment="1" applyProtection="1">
      <alignment horizontal="center"/>
    </xf>
    <xf numFmtId="0" fontId="30" fillId="17" borderId="12" xfId="0" applyFont="1" applyFill="1" applyBorder="1" applyAlignment="1" applyProtection="1">
      <alignment horizontal="center"/>
    </xf>
    <xf numFmtId="0" fontId="22" fillId="17" borderId="45" xfId="0" applyFont="1" applyFill="1" applyBorder="1" applyAlignment="1" applyProtection="1">
      <alignment horizontal="center"/>
    </xf>
    <xf numFmtId="0" fontId="4" fillId="17" borderId="41" xfId="0" applyFont="1" applyFill="1" applyBorder="1" applyAlignment="1" applyProtection="1">
      <alignment horizontal="center"/>
    </xf>
    <xf numFmtId="0" fontId="4" fillId="17" borderId="45" xfId="0" applyFont="1" applyFill="1" applyBorder="1" applyAlignment="1" applyProtection="1">
      <alignment horizontal="center"/>
    </xf>
    <xf numFmtId="0" fontId="4" fillId="17" borderId="39" xfId="0" applyFont="1" applyFill="1" applyBorder="1" applyAlignment="1" applyProtection="1">
      <alignment horizontal="center"/>
    </xf>
    <xf numFmtId="0" fontId="8" fillId="17" borderId="45" xfId="0" applyFont="1" applyFill="1" applyBorder="1" applyAlignment="1" applyProtection="1">
      <alignment horizontal="center"/>
    </xf>
    <xf numFmtId="0" fontId="3" fillId="17" borderId="45" xfId="0" applyFont="1" applyFill="1" applyBorder="1" applyAlignment="1" applyProtection="1">
      <alignment horizontal="center" wrapText="1"/>
    </xf>
    <xf numFmtId="0" fontId="3" fillId="17" borderId="45" xfId="0" applyFont="1" applyFill="1" applyBorder="1" applyAlignment="1" applyProtection="1">
      <alignment horizontal="center"/>
    </xf>
    <xf numFmtId="0" fontId="30" fillId="17" borderId="40" xfId="0" applyFont="1" applyFill="1" applyBorder="1" applyAlignment="1" applyProtection="1">
      <alignment horizontal="center"/>
    </xf>
    <xf numFmtId="0" fontId="14" fillId="17" borderId="26" xfId="0" applyFont="1" applyFill="1" applyBorder="1" applyAlignment="1" applyProtection="1">
      <alignment vertical="center"/>
    </xf>
    <xf numFmtId="0" fontId="14" fillId="17" borderId="27" xfId="0" applyFont="1" applyFill="1" applyBorder="1" applyAlignment="1" applyProtection="1">
      <alignment horizontal="center" vertical="center"/>
    </xf>
    <xf numFmtId="0" fontId="8" fillId="17" borderId="27" xfId="0" applyFont="1" applyFill="1" applyBorder="1" applyAlignment="1" applyProtection="1">
      <alignment horizontal="center" vertical="center"/>
    </xf>
    <xf numFmtId="0" fontId="22" fillId="17" borderId="27" xfId="0" applyFont="1" applyFill="1" applyBorder="1" applyAlignment="1" applyProtection="1">
      <alignment horizontal="center" vertical="center"/>
    </xf>
    <xf numFmtId="0" fontId="4" fillId="17" borderId="31" xfId="0" applyFont="1" applyFill="1" applyBorder="1" applyAlignment="1" applyProtection="1">
      <alignment horizontal="center" vertical="center"/>
    </xf>
    <xf numFmtId="0" fontId="4" fillId="17" borderId="27" xfId="0" applyFont="1" applyFill="1" applyBorder="1" applyAlignment="1" applyProtection="1">
      <alignment horizontal="center" vertical="center"/>
    </xf>
    <xf numFmtId="0" fontId="4" fillId="17" borderId="32" xfId="0" applyFont="1" applyFill="1" applyBorder="1" applyAlignment="1" applyProtection="1">
      <alignment horizontal="center" vertical="center"/>
    </xf>
    <xf numFmtId="0" fontId="22" fillId="17" borderId="33" xfId="0" applyFont="1" applyFill="1" applyBorder="1" applyAlignment="1" applyProtection="1">
      <alignment horizontal="center" vertical="center"/>
    </xf>
    <xf numFmtId="0" fontId="4" fillId="17" borderId="35" xfId="0" applyFont="1" applyFill="1" applyBorder="1" applyAlignment="1" applyProtection="1">
      <alignment horizontal="center" vertical="center"/>
    </xf>
    <xf numFmtId="0" fontId="31" fillId="17" borderId="1" xfId="0" applyFont="1" applyFill="1" applyBorder="1" applyAlignment="1" applyProtection="1">
      <alignment horizontal="center" vertical="center"/>
    </xf>
    <xf numFmtId="0" fontId="22" fillId="17" borderId="3" xfId="0" applyFont="1" applyFill="1" applyBorder="1" applyAlignment="1" applyProtection="1">
      <alignment horizontal="center" vertical="center"/>
    </xf>
    <xf numFmtId="0" fontId="4" fillId="17" borderId="3" xfId="0" applyFont="1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center" vertical="center"/>
    </xf>
    <xf numFmtId="0" fontId="4" fillId="17" borderId="1" xfId="0" applyFont="1" applyFill="1" applyBorder="1" applyAlignment="1" applyProtection="1">
      <alignment horizontal="center" vertical="center"/>
    </xf>
    <xf numFmtId="0" fontId="4" fillId="17" borderId="4" xfId="0" applyFont="1" applyFill="1" applyBorder="1" applyAlignment="1" applyProtection="1">
      <alignment horizontal="center" vertical="center"/>
    </xf>
    <xf numFmtId="0" fontId="22" fillId="17" borderId="1" xfId="0" applyFont="1" applyFill="1" applyBorder="1" applyAlignment="1" applyProtection="1">
      <alignment horizontal="center" vertical="center"/>
    </xf>
    <xf numFmtId="0" fontId="22" fillId="17" borderId="12" xfId="0" applyFont="1" applyFill="1" applyBorder="1" applyAlignment="1" applyProtection="1">
      <alignment horizontal="center" vertical="center"/>
    </xf>
    <xf numFmtId="0" fontId="19" fillId="17" borderId="1" xfId="0" applyFont="1" applyFill="1" applyBorder="1" applyAlignment="1" applyProtection="1">
      <alignment horizontal="center" vertical="center" wrapText="1"/>
    </xf>
    <xf numFmtId="0" fontId="3" fillId="17" borderId="33" xfId="0" applyFont="1" applyFill="1" applyBorder="1" applyAlignment="1" applyProtection="1">
      <alignment horizontal="center" vertical="center"/>
    </xf>
    <xf numFmtId="43" fontId="8" fillId="17" borderId="1" xfId="2" applyFont="1" applyFill="1" applyBorder="1" applyAlignment="1" applyProtection="1">
      <alignment horizontal="center" vertical="center"/>
    </xf>
    <xf numFmtId="0" fontId="8" fillId="17" borderId="1" xfId="0" applyFont="1" applyFill="1" applyBorder="1" applyAlignment="1" applyProtection="1">
      <alignment horizontal="center" vertical="center"/>
    </xf>
    <xf numFmtId="0" fontId="8" fillId="17" borderId="3" xfId="0" applyFont="1" applyFill="1" applyBorder="1" applyAlignment="1" applyProtection="1">
      <alignment horizontal="center" vertical="center"/>
    </xf>
    <xf numFmtId="0" fontId="3" fillId="17" borderId="3" xfId="0" applyFont="1" applyFill="1" applyBorder="1" applyAlignment="1" applyProtection="1">
      <alignment horizontal="center" vertical="center"/>
    </xf>
    <xf numFmtId="0" fontId="3" fillId="17" borderId="12" xfId="0" applyFont="1" applyFill="1" applyBorder="1" applyAlignment="1" applyProtection="1">
      <alignment horizontal="center" vertical="center"/>
    </xf>
    <xf numFmtId="0" fontId="3" fillId="17" borderId="1" xfId="0" applyFont="1" applyFill="1" applyBorder="1" applyAlignment="1" applyProtection="1">
      <alignment horizontal="center" vertical="center"/>
    </xf>
    <xf numFmtId="0" fontId="3" fillId="17" borderId="1" xfId="0" applyFont="1" applyFill="1" applyBorder="1" applyAlignment="1" applyProtection="1">
      <alignment horizontal="center" vertical="center" wrapText="1"/>
    </xf>
    <xf numFmtId="0" fontId="3" fillId="17" borderId="27" xfId="0" applyFont="1" applyFill="1" applyBorder="1" applyAlignment="1" applyProtection="1">
      <alignment horizontal="center" vertical="center"/>
    </xf>
    <xf numFmtId="44" fontId="5" fillId="17" borderId="4" xfId="4" applyFont="1" applyFill="1" applyBorder="1" applyAlignment="1" applyProtection="1">
      <alignment horizontal="right" vertical="center"/>
      <protection locked="0"/>
    </xf>
    <xf numFmtId="0" fontId="3" fillId="17" borderId="31" xfId="0" applyFont="1" applyFill="1" applyBorder="1" applyAlignment="1" applyProtection="1">
      <alignment horizontal="center" vertical="center"/>
    </xf>
    <xf numFmtId="0" fontId="3" fillId="17" borderId="32" xfId="0" applyFont="1" applyFill="1" applyBorder="1" applyAlignment="1" applyProtection="1">
      <alignment horizontal="center" vertical="center"/>
    </xf>
    <xf numFmtId="43" fontId="3" fillId="17" borderId="1" xfId="2" applyFont="1" applyFill="1" applyBorder="1" applyAlignment="1" applyProtection="1">
      <alignment horizontal="center" vertical="center"/>
    </xf>
    <xf numFmtId="0" fontId="3" fillId="17" borderId="0" xfId="0" applyFont="1" applyFill="1" applyBorder="1" applyAlignment="1" applyProtection="1">
      <alignment horizontal="center" vertical="center"/>
    </xf>
    <xf numFmtId="0" fontId="3" fillId="17" borderId="4" xfId="0" applyFont="1" applyFill="1" applyBorder="1" applyAlignment="1" applyProtection="1">
      <alignment horizontal="center" vertical="center"/>
    </xf>
    <xf numFmtId="44" fontId="45" fillId="0" borderId="4" xfId="4" applyFont="1" applyBorder="1" applyAlignment="1" applyProtection="1">
      <alignment horizontal="center" vertical="center"/>
    </xf>
    <xf numFmtId="44" fontId="0" fillId="0" borderId="5" xfId="4" applyFont="1" applyBorder="1" applyAlignment="1" applyProtection="1">
      <alignment vertical="center"/>
    </xf>
    <xf numFmtId="44" fontId="46" fillId="15" borderId="4" xfId="4" applyFont="1" applyFill="1" applyBorder="1" applyAlignment="1" applyProtection="1">
      <alignment horizontal="center" vertical="center"/>
    </xf>
    <xf numFmtId="44" fontId="0" fillId="0" borderId="5" xfId="4" applyFont="1" applyFill="1" applyBorder="1" applyAlignment="1" applyProtection="1">
      <alignment horizontal="center" vertical="center"/>
    </xf>
    <xf numFmtId="44" fontId="2" fillId="3" borderId="4" xfId="4" applyFont="1" applyFill="1" applyBorder="1" applyAlignment="1" applyProtection="1">
      <alignment horizontal="center" vertical="center"/>
    </xf>
    <xf numFmtId="44" fontId="0" fillId="0" borderId="42" xfId="4" applyFont="1" applyBorder="1" applyAlignment="1" applyProtection="1">
      <alignment vertical="center"/>
    </xf>
    <xf numFmtId="44" fontId="0" fillId="0" borderId="0" xfId="4" applyFont="1" applyBorder="1" applyAlignment="1" applyProtection="1">
      <alignment horizontal="center" vertical="center"/>
    </xf>
    <xf numFmtId="44" fontId="0" fillId="0" borderId="0" xfId="4" applyFont="1" applyBorder="1" applyAlignment="1" applyProtection="1">
      <alignment vertical="center"/>
    </xf>
    <xf numFmtId="44" fontId="0" fillId="0" borderId="0" xfId="4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center" vertical="center"/>
    </xf>
    <xf numFmtId="44" fontId="0" fillId="0" borderId="12" xfId="4" applyFont="1" applyBorder="1" applyAlignment="1" applyProtection="1">
      <alignment horizontal="center" vertical="center"/>
    </xf>
    <xf numFmtId="44" fontId="0" fillId="0" borderId="13" xfId="4" applyFont="1" applyBorder="1" applyAlignment="1" applyProtection="1">
      <alignment vertical="center"/>
    </xf>
    <xf numFmtId="44" fontId="47" fillId="0" borderId="0" xfId="4" applyFont="1" applyBorder="1" applyAlignment="1" applyProtection="1">
      <alignment vertical="center"/>
    </xf>
    <xf numFmtId="44" fontId="0" fillId="6" borderId="34" xfId="4" applyFont="1" applyFill="1" applyBorder="1" applyAlignment="1" applyProtection="1">
      <alignment vertical="center"/>
    </xf>
    <xf numFmtId="44" fontId="4" fillId="6" borderId="5" xfId="4" applyFont="1" applyFill="1" applyBorder="1" applyAlignment="1" applyProtection="1">
      <alignment vertical="center"/>
    </xf>
    <xf numFmtId="44" fontId="0" fillId="6" borderId="36" xfId="4" applyFont="1" applyFill="1" applyBorder="1" applyAlignment="1" applyProtection="1">
      <alignment vertical="center"/>
    </xf>
    <xf numFmtId="44" fontId="0" fillId="15" borderId="4" xfId="4" applyFont="1" applyFill="1" applyBorder="1" applyAlignment="1" applyProtection="1">
      <alignment horizontal="center" vertical="center"/>
    </xf>
    <xf numFmtId="44" fontId="45" fillId="0" borderId="4" xfId="4" applyFont="1" applyFill="1" applyBorder="1" applyAlignment="1" applyProtection="1">
      <alignment horizontal="center" vertical="center"/>
    </xf>
    <xf numFmtId="44" fontId="0" fillId="0" borderId="5" xfId="4" applyFont="1" applyFill="1" applyBorder="1" applyAlignment="1" applyProtection="1">
      <alignment vertical="center"/>
    </xf>
    <xf numFmtId="44" fontId="0" fillId="9" borderId="5" xfId="4" applyFont="1" applyFill="1" applyBorder="1" applyAlignment="1" applyProtection="1">
      <alignment vertical="center"/>
    </xf>
    <xf numFmtId="44" fontId="0" fillId="0" borderId="4" xfId="4" applyFont="1" applyFill="1" applyBorder="1" applyAlignment="1" applyProtection="1">
      <alignment horizontal="center" vertical="center"/>
    </xf>
    <xf numFmtId="44" fontId="0" fillId="0" borderId="4" xfId="4" applyFont="1" applyFill="1" applyBorder="1" applyAlignment="1" applyProtection="1">
      <alignment vertical="center"/>
    </xf>
    <xf numFmtId="44" fontId="0" fillId="0" borderId="16" xfId="4" applyFont="1" applyFill="1" applyBorder="1" applyAlignment="1" applyProtection="1">
      <alignment vertical="center"/>
    </xf>
    <xf numFmtId="44" fontId="0" fillId="0" borderId="18" xfId="4" applyFont="1" applyFill="1" applyBorder="1" applyAlignment="1" applyProtection="1">
      <alignment vertical="center"/>
    </xf>
    <xf numFmtId="44" fontId="0" fillId="3" borderId="2" xfId="4" applyFont="1" applyFill="1" applyBorder="1" applyAlignment="1" applyProtection="1">
      <alignment horizontal="center" vertical="center"/>
    </xf>
    <xf numFmtId="44" fontId="0" fillId="3" borderId="41" xfId="4" applyFont="1" applyFill="1" applyBorder="1" applyAlignment="1" applyProtection="1">
      <alignment vertical="center"/>
    </xf>
    <xf numFmtId="44" fontId="0" fillId="0" borderId="42" xfId="4" applyFont="1" applyFill="1" applyBorder="1" applyAlignment="1" applyProtection="1">
      <alignment vertical="center"/>
    </xf>
    <xf numFmtId="44" fontId="0" fillId="0" borderId="13" xfId="4" applyFont="1" applyFill="1" applyBorder="1" applyAlignment="1" applyProtection="1">
      <alignment vertical="center"/>
    </xf>
    <xf numFmtId="44" fontId="7" fillId="0" borderId="0" xfId="4" applyFont="1" applyFill="1" applyBorder="1" applyAlignment="1" applyProtection="1">
      <alignment vertical="center"/>
    </xf>
    <xf numFmtId="44" fontId="0" fillId="0" borderId="22" xfId="4" applyFont="1" applyFill="1" applyBorder="1" applyAlignment="1" applyProtection="1">
      <alignment horizontal="center" vertical="center"/>
    </xf>
    <xf numFmtId="44" fontId="0" fillId="0" borderId="23" xfId="4" applyFont="1" applyFill="1" applyBorder="1" applyAlignment="1" applyProtection="1">
      <alignment vertical="center"/>
    </xf>
    <xf numFmtId="44" fontId="0" fillId="0" borderId="12" xfId="4" applyFont="1" applyFill="1" applyBorder="1" applyAlignment="1" applyProtection="1">
      <alignment horizontal="center" vertical="center"/>
    </xf>
    <xf numFmtId="44" fontId="0" fillId="14" borderId="34" xfId="4" applyFont="1" applyFill="1" applyBorder="1" applyAlignment="1" applyProtection="1">
      <alignment vertical="center"/>
    </xf>
    <xf numFmtId="44" fontId="4" fillId="14" borderId="5" xfId="4" applyFont="1" applyFill="1" applyBorder="1" applyAlignment="1" applyProtection="1">
      <alignment vertical="center"/>
    </xf>
    <xf numFmtId="44" fontId="0" fillId="17" borderId="10" xfId="4" applyFont="1" applyFill="1" applyBorder="1" applyAlignment="1" applyProtection="1">
      <alignment vertical="center"/>
    </xf>
    <xf numFmtId="44" fontId="0" fillId="17" borderId="11" xfId="4" applyFont="1" applyFill="1" applyBorder="1" applyAlignment="1" applyProtection="1">
      <alignment vertical="center"/>
    </xf>
    <xf numFmtId="44" fontId="0" fillId="14" borderId="36" xfId="4" applyFont="1" applyFill="1" applyBorder="1" applyAlignment="1" applyProtection="1">
      <alignment vertical="center"/>
    </xf>
    <xf numFmtId="44" fontId="0" fillId="3" borderId="42" xfId="4" applyFont="1" applyFill="1" applyBorder="1" applyAlignment="1" applyProtection="1">
      <alignment vertical="center"/>
    </xf>
    <xf numFmtId="44" fontId="0" fillId="0" borderId="0" xfId="4" applyFont="1" applyFill="1" applyAlignment="1" applyProtection="1">
      <alignment vertical="center"/>
    </xf>
    <xf numFmtId="44" fontId="0" fillId="0" borderId="16" xfId="4" applyFont="1" applyFill="1" applyBorder="1" applyAlignment="1" applyProtection="1">
      <alignment horizontal="center" vertical="center"/>
    </xf>
    <xf numFmtId="44" fontId="0" fillId="0" borderId="18" xfId="4" applyFont="1" applyFill="1" applyBorder="1" applyAlignment="1" applyProtection="1">
      <alignment horizontal="center" vertical="center"/>
    </xf>
    <xf numFmtId="44" fontId="0" fillId="3" borderId="13" xfId="4" applyFont="1" applyFill="1" applyBorder="1" applyAlignment="1" applyProtection="1">
      <alignment vertical="center"/>
    </xf>
    <xf numFmtId="44" fontId="0" fillId="0" borderId="3" xfId="4" applyFont="1" applyFill="1" applyBorder="1" applyAlignment="1" applyProtection="1">
      <alignment horizontal="center" vertical="center"/>
    </xf>
    <xf numFmtId="44" fontId="0" fillId="0" borderId="3" xfId="4" applyFont="1" applyFill="1" applyBorder="1" applyAlignment="1" applyProtection="1">
      <alignment vertical="center"/>
    </xf>
    <xf numFmtId="44" fontId="5" fillId="3" borderId="2" xfId="4" applyFont="1" applyFill="1" applyBorder="1" applyAlignment="1" applyProtection="1">
      <alignment horizontal="center" vertical="center"/>
    </xf>
    <xf numFmtId="44" fontId="5" fillId="3" borderId="41" xfId="4" applyFont="1" applyFill="1" applyBorder="1" applyAlignment="1" applyProtection="1">
      <alignment vertical="center"/>
    </xf>
    <xf numFmtId="44" fontId="5" fillId="3" borderId="42" xfId="4" applyFont="1" applyFill="1" applyBorder="1" applyAlignment="1" applyProtection="1">
      <alignment vertical="center"/>
    </xf>
    <xf numFmtId="44" fontId="2" fillId="13" borderId="34" xfId="4" applyFont="1" applyFill="1" applyBorder="1" applyAlignment="1" applyProtection="1">
      <alignment vertical="center"/>
    </xf>
    <xf numFmtId="44" fontId="3" fillId="13" borderId="5" xfId="4" applyFont="1" applyFill="1" applyBorder="1" applyAlignment="1" applyProtection="1">
      <alignment vertical="center"/>
    </xf>
    <xf numFmtId="44" fontId="2" fillId="13" borderId="36" xfId="4" applyFont="1" applyFill="1" applyBorder="1" applyAlignment="1" applyProtection="1">
      <alignment vertical="center"/>
    </xf>
    <xf numFmtId="44" fontId="0" fillId="16" borderId="4" xfId="4" applyFont="1" applyFill="1" applyBorder="1" applyAlignment="1" applyProtection="1">
      <alignment horizontal="center" vertical="center"/>
    </xf>
    <xf numFmtId="44" fontId="3" fillId="3" borderId="33" xfId="4" applyFont="1" applyFill="1" applyBorder="1" applyAlignment="1" applyProtection="1">
      <alignment horizontal="center" vertical="center"/>
    </xf>
    <xf numFmtId="44" fontId="3" fillId="3" borderId="31" xfId="4" applyFont="1" applyFill="1" applyBorder="1" applyAlignment="1" applyProtection="1">
      <alignment vertical="center"/>
    </xf>
    <xf numFmtId="44" fontId="3" fillId="3" borderId="34" xfId="4" applyFont="1" applyFill="1" applyBorder="1" applyAlignment="1" applyProtection="1">
      <alignment vertical="center"/>
    </xf>
    <xf numFmtId="44" fontId="3" fillId="0" borderId="13" xfId="4" applyFont="1" applyFill="1" applyBorder="1" applyAlignment="1" applyProtection="1">
      <alignment vertical="center"/>
    </xf>
    <xf numFmtId="0" fontId="8" fillId="9" borderId="34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8" fillId="9" borderId="36" xfId="0" applyFont="1" applyFill="1" applyBorder="1" applyAlignment="1" applyProtection="1">
      <alignment vertical="center"/>
    </xf>
    <xf numFmtId="44" fontId="0" fillId="0" borderId="16" xfId="4" applyFont="1" applyFill="1" applyBorder="1" applyAlignment="1" applyProtection="1">
      <alignment horizontal="center" vertical="center"/>
    </xf>
    <xf numFmtId="44" fontId="0" fillId="0" borderId="18" xfId="4" applyFont="1" applyFill="1" applyBorder="1" applyAlignment="1" applyProtection="1">
      <alignment horizontal="center" vertical="center"/>
    </xf>
    <xf numFmtId="0" fontId="8" fillId="17" borderId="31" xfId="0" applyFont="1" applyFill="1" applyBorder="1" applyAlignment="1" applyProtection="1">
      <alignment horizontal="center" vertical="center"/>
    </xf>
    <xf numFmtId="0" fontId="8" fillId="17" borderId="34" xfId="0" applyFont="1" applyFill="1" applyBorder="1" applyAlignment="1" applyProtection="1">
      <alignment horizontal="center" vertical="center"/>
    </xf>
    <xf numFmtId="0" fontId="8" fillId="17" borderId="0" xfId="0" applyFont="1" applyFill="1" applyBorder="1" applyAlignment="1" applyProtection="1">
      <alignment horizontal="center" vertical="center"/>
    </xf>
    <xf numFmtId="0" fontId="8" fillId="17" borderId="5" xfId="0" applyFont="1" applyFill="1" applyBorder="1" applyAlignment="1" applyProtection="1">
      <alignment horizontal="center" vertical="center"/>
    </xf>
    <xf numFmtId="0" fontId="8" fillId="17" borderId="41" xfId="0" applyFont="1" applyFill="1" applyBorder="1" applyAlignment="1" applyProtection="1">
      <alignment horizontal="center" vertical="center"/>
    </xf>
    <xf numFmtId="0" fontId="8" fillId="17" borderId="42" xfId="0" applyFont="1" applyFill="1" applyBorder="1" applyAlignment="1" applyProtection="1">
      <alignment horizontal="center" vertical="center"/>
    </xf>
    <xf numFmtId="44" fontId="8" fillId="17" borderId="4" xfId="4" applyFont="1" applyFill="1" applyBorder="1" applyAlignment="1" applyProtection="1">
      <alignment horizontal="center" vertical="center" wrapText="1"/>
    </xf>
    <xf numFmtId="44" fontId="8" fillId="17" borderId="3" xfId="4" applyFont="1" applyFill="1" applyBorder="1" applyAlignment="1" applyProtection="1">
      <alignment horizontal="center" vertical="center" wrapText="1"/>
    </xf>
    <xf numFmtId="44" fontId="22" fillId="17" borderId="31" xfId="4" applyFont="1" applyFill="1" applyBorder="1" applyAlignment="1" applyProtection="1">
      <alignment horizontal="center" vertical="center"/>
    </xf>
    <xf numFmtId="44" fontId="22" fillId="17" borderId="34" xfId="4" applyFont="1" applyFill="1" applyBorder="1" applyAlignment="1" applyProtection="1">
      <alignment horizontal="center" vertical="center"/>
    </xf>
    <xf numFmtId="44" fontId="22" fillId="17" borderId="0" xfId="4" applyFont="1" applyFill="1" applyBorder="1" applyAlignment="1" applyProtection="1">
      <alignment horizontal="center" vertical="center"/>
    </xf>
    <xf numFmtId="44" fontId="22" fillId="17" borderId="5" xfId="4" applyFont="1" applyFill="1" applyBorder="1" applyAlignment="1" applyProtection="1">
      <alignment horizontal="center" vertical="center"/>
    </xf>
    <xf numFmtId="44" fontId="3" fillId="17" borderId="4" xfId="4" applyFont="1" applyFill="1" applyBorder="1" applyAlignment="1" applyProtection="1">
      <alignment horizontal="center" vertical="center"/>
    </xf>
    <xf numFmtId="0" fontId="8" fillId="17" borderId="46" xfId="0" applyFont="1" applyFill="1" applyBorder="1" applyAlignment="1" applyProtection="1">
      <alignment horizontal="center" vertical="center" wrapText="1"/>
    </xf>
    <xf numFmtId="0" fontId="8" fillId="17" borderId="47" xfId="0" applyFont="1" applyFill="1" applyBorder="1" applyAlignment="1" applyProtection="1">
      <alignment horizontal="center" vertical="center" wrapText="1"/>
    </xf>
    <xf numFmtId="0" fontId="8" fillId="17" borderId="48" xfId="0" applyFont="1" applyFill="1" applyBorder="1" applyAlignment="1" applyProtection="1">
      <alignment horizontal="center" vertical="center" wrapText="1"/>
    </xf>
    <xf numFmtId="44" fontId="0" fillId="0" borderId="16" xfId="4" applyFont="1" applyBorder="1" applyAlignment="1" applyProtection="1">
      <alignment horizontal="center" vertical="center"/>
    </xf>
    <xf numFmtId="44" fontId="0" fillId="0" borderId="18" xfId="4" applyFont="1" applyBorder="1" applyAlignment="1" applyProtection="1">
      <alignment horizontal="center" vertical="center"/>
    </xf>
    <xf numFmtId="44" fontId="0" fillId="15" borderId="16" xfId="4" applyFont="1" applyFill="1" applyBorder="1" applyAlignment="1" applyProtection="1">
      <alignment horizontal="center" vertical="center"/>
    </xf>
    <xf numFmtId="44" fontId="0" fillId="15" borderId="18" xfId="4" applyFont="1" applyFill="1" applyBorder="1" applyAlignment="1" applyProtection="1">
      <alignment horizontal="center" vertical="center"/>
    </xf>
    <xf numFmtId="44" fontId="0" fillId="3" borderId="16" xfId="4" applyFont="1" applyFill="1" applyBorder="1" applyAlignment="1" applyProtection="1">
      <alignment horizontal="center" vertical="center"/>
    </xf>
    <xf numFmtId="44" fontId="0" fillId="3" borderId="18" xfId="4" applyFont="1" applyFill="1" applyBorder="1" applyAlignment="1" applyProtection="1">
      <alignment horizontal="center" vertical="center"/>
    </xf>
    <xf numFmtId="0" fontId="22" fillId="17" borderId="26" xfId="0" applyFont="1" applyFill="1" applyBorder="1" applyAlignment="1" applyProtection="1">
      <alignment horizontal="center" vertical="center"/>
    </xf>
    <xf numFmtId="0" fontId="22" fillId="17" borderId="35" xfId="0" applyFont="1" applyFill="1" applyBorder="1" applyAlignment="1" applyProtection="1">
      <alignment horizontal="center" vertical="center"/>
    </xf>
    <xf numFmtId="0" fontId="22" fillId="17" borderId="44" xfId="0" applyFont="1" applyFill="1" applyBorder="1" applyAlignment="1" applyProtection="1">
      <alignment horizontal="center" vertical="center"/>
    </xf>
    <xf numFmtId="0" fontId="7" fillId="17" borderId="27" xfId="0" applyFont="1" applyFill="1" applyBorder="1" applyAlignment="1" applyProtection="1">
      <alignment horizontal="center" vertical="center" wrapText="1"/>
    </xf>
    <xf numFmtId="0" fontId="7" fillId="17" borderId="1" xfId="0" applyFont="1" applyFill="1" applyBorder="1" applyAlignment="1" applyProtection="1">
      <alignment horizontal="center" vertical="center" wrapText="1"/>
    </xf>
    <xf numFmtId="0" fontId="7" fillId="17" borderId="45" xfId="0" applyFont="1" applyFill="1" applyBorder="1" applyAlignment="1" applyProtection="1">
      <alignment horizontal="center" vertical="center" wrapText="1"/>
    </xf>
    <xf numFmtId="0" fontId="22" fillId="17" borderId="1" xfId="0" applyFont="1" applyFill="1" applyBorder="1" applyAlignment="1" applyProtection="1">
      <alignment horizontal="center" vertical="center" wrapText="1"/>
    </xf>
    <xf numFmtId="0" fontId="22" fillId="17" borderId="45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3" fillId="17" borderId="28" xfId="0" applyFont="1" applyFill="1" applyBorder="1" applyAlignment="1" applyProtection="1">
      <alignment horizontal="center" vertical="center"/>
    </xf>
    <xf numFmtId="0" fontId="3" fillId="17" borderId="29" xfId="0" applyFont="1" applyFill="1" applyBorder="1" applyAlignment="1" applyProtection="1">
      <alignment horizontal="center" vertical="center"/>
    </xf>
    <xf numFmtId="0" fontId="4" fillId="17" borderId="28" xfId="0" applyFont="1" applyFill="1" applyBorder="1" applyAlignment="1" applyProtection="1">
      <alignment horizontal="center"/>
    </xf>
    <xf numFmtId="0" fontId="4" fillId="17" borderId="29" xfId="0" applyFont="1" applyFill="1" applyBorder="1" applyAlignment="1" applyProtection="1">
      <alignment horizontal="center"/>
    </xf>
    <xf numFmtId="0" fontId="4" fillId="17" borderId="30" xfId="0" applyFont="1" applyFill="1" applyBorder="1" applyAlignment="1" applyProtection="1">
      <alignment horizontal="center"/>
    </xf>
    <xf numFmtId="0" fontId="33" fillId="17" borderId="28" xfId="0" applyFont="1" applyFill="1" applyBorder="1" applyAlignment="1" applyProtection="1">
      <alignment horizontal="center" vertical="center"/>
    </xf>
    <xf numFmtId="0" fontId="33" fillId="17" borderId="29" xfId="0" applyFont="1" applyFill="1" applyBorder="1" applyAlignment="1" applyProtection="1">
      <alignment horizontal="center" vertical="center"/>
    </xf>
    <xf numFmtId="0" fontId="33" fillId="17" borderId="30" xfId="0" applyFont="1" applyFill="1" applyBorder="1" applyAlignment="1" applyProtection="1">
      <alignment horizontal="center" vertical="center"/>
    </xf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45" xfId="0" applyFont="1" applyFill="1" applyBorder="1" applyAlignment="1" applyProtection="1">
      <alignment horizontal="center" vertical="center" wrapText="1"/>
    </xf>
    <xf numFmtId="0" fontId="22" fillId="17" borderId="3" xfId="0" applyFont="1" applyFill="1" applyBorder="1" applyAlignment="1" applyProtection="1">
      <alignment horizontal="center" vertical="center" wrapText="1"/>
    </xf>
    <xf numFmtId="0" fontId="32" fillId="17" borderId="27" xfId="0" applyFont="1" applyFill="1" applyBorder="1" applyAlignment="1" applyProtection="1">
      <alignment horizontal="center" vertical="center" wrapText="1"/>
    </xf>
    <xf numFmtId="0" fontId="32" fillId="17" borderId="1" xfId="0" applyFont="1" applyFill="1" applyBorder="1" applyAlignment="1" applyProtection="1">
      <alignment horizontal="center" vertical="center" wrapText="1"/>
    </xf>
    <xf numFmtId="0" fontId="32" fillId="17" borderId="4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3" fillId="17" borderId="30" xfId="0" applyFont="1" applyFill="1" applyBorder="1" applyAlignment="1" applyProtection="1">
      <alignment horizontal="center" vertical="center"/>
    </xf>
    <xf numFmtId="43" fontId="8" fillId="17" borderId="1" xfId="2" applyFont="1" applyFill="1" applyBorder="1" applyAlignment="1" applyProtection="1">
      <alignment horizontal="center" vertical="center"/>
    </xf>
    <xf numFmtId="0" fontId="22" fillId="17" borderId="3" xfId="0" applyFont="1" applyFill="1" applyBorder="1" applyAlignment="1" applyProtection="1">
      <alignment horizontal="center" vertical="center"/>
    </xf>
    <xf numFmtId="0" fontId="22" fillId="17" borderId="1" xfId="0" applyFont="1" applyFill="1" applyBorder="1" applyAlignment="1" applyProtection="1">
      <alignment horizontal="center" vertical="center"/>
    </xf>
    <xf numFmtId="0" fontId="4" fillId="17" borderId="3" xfId="0" applyFont="1" applyFill="1" applyBorder="1" applyAlignment="1" applyProtection="1">
      <alignment horizontal="center" vertical="center"/>
    </xf>
    <xf numFmtId="0" fontId="4" fillId="17" borderId="1" xfId="0" applyFont="1" applyFill="1" applyBorder="1" applyAlignment="1" applyProtection="1">
      <alignment horizontal="center" vertical="center"/>
    </xf>
    <xf numFmtId="44" fontId="0" fillId="3" borderId="4" xfId="4" applyFont="1" applyFill="1" applyBorder="1" applyAlignment="1" applyProtection="1">
      <alignment horizontal="center" vertical="center"/>
    </xf>
    <xf numFmtId="0" fontId="4" fillId="17" borderId="28" xfId="0" applyFont="1" applyFill="1" applyBorder="1" applyAlignment="1" applyProtection="1">
      <alignment horizontal="center" vertical="center"/>
    </xf>
    <xf numFmtId="0" fontId="4" fillId="17" borderId="31" xfId="0" applyFont="1" applyFill="1" applyBorder="1" applyAlignment="1" applyProtection="1">
      <alignment horizontal="center" vertical="center"/>
    </xf>
    <xf numFmtId="0" fontId="4" fillId="17" borderId="29" xfId="0" applyFont="1" applyFill="1" applyBorder="1" applyAlignment="1" applyProtection="1">
      <alignment horizontal="center" vertical="center"/>
    </xf>
    <xf numFmtId="0" fontId="4" fillId="17" borderId="30" xfId="0" applyFont="1" applyFill="1" applyBorder="1" applyAlignment="1" applyProtection="1">
      <alignment horizontal="center" vertical="center"/>
    </xf>
    <xf numFmtId="0" fontId="4" fillId="17" borderId="3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44" fontId="3" fillId="17" borderId="0" xfId="4" applyFont="1" applyFill="1" applyBorder="1" applyAlignment="1" applyProtection="1">
      <alignment horizontal="center" vertical="center"/>
    </xf>
    <xf numFmtId="44" fontId="8" fillId="17" borderId="46" xfId="4" applyFont="1" applyFill="1" applyBorder="1" applyAlignment="1" applyProtection="1">
      <alignment horizontal="center" vertical="center" wrapText="1"/>
    </xf>
    <xf numFmtId="44" fontId="8" fillId="17" borderId="47" xfId="4" applyFont="1" applyFill="1" applyBorder="1" applyAlignment="1" applyProtection="1">
      <alignment horizontal="center" vertical="center" wrapText="1"/>
    </xf>
    <xf numFmtId="44" fontId="0" fillId="16" borderId="4" xfId="4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2" fillId="17" borderId="28" xfId="0" applyFont="1" applyFill="1" applyBorder="1" applyAlignment="1" applyProtection="1">
      <alignment horizontal="center" vertical="center"/>
    </xf>
    <xf numFmtId="0" fontId="22" fillId="17" borderId="29" xfId="0" applyFont="1" applyFill="1" applyBorder="1" applyAlignment="1" applyProtection="1">
      <alignment horizontal="center" vertical="center"/>
    </xf>
    <xf numFmtId="44" fontId="53" fillId="0" borderId="16" xfId="4" applyFont="1" applyFill="1" applyBorder="1" applyAlignment="1" applyProtection="1">
      <alignment horizontal="center" vertical="center"/>
    </xf>
    <xf numFmtId="44" fontId="53" fillId="0" borderId="18" xfId="4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44" fontId="0" fillId="15" borderId="4" xfId="4" applyFont="1" applyFill="1" applyBorder="1" applyAlignment="1" applyProtection="1">
      <alignment horizontal="center" vertical="center"/>
    </xf>
    <xf numFmtId="0" fontId="0" fillId="15" borderId="28" xfId="0" applyFill="1" applyBorder="1" applyAlignment="1" applyProtection="1">
      <alignment horizontal="center"/>
    </xf>
    <xf numFmtId="0" fontId="0" fillId="15" borderId="29" xfId="0" applyFill="1" applyBorder="1" applyAlignment="1" applyProtection="1">
      <alignment horizontal="center"/>
    </xf>
    <xf numFmtId="0" fontId="22" fillId="17" borderId="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4" fillId="9" borderId="4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4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33" fillId="0" borderId="28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FF99"/>
      <color rgb="FF92E331"/>
      <color rgb="FFE7578E"/>
      <color rgb="FF66CCFF"/>
      <color rgb="FF75FB95"/>
      <color rgb="FFD476AC"/>
      <color rgb="FF7CC6CE"/>
      <color rgb="FF67EA32"/>
      <color rgb="FF8075D5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32"/>
  <sheetViews>
    <sheetView showGridLines="0" tabSelected="1" view="pageBreakPreview" topLeftCell="C1" zoomScale="66" zoomScaleNormal="84" zoomScaleSheetLayoutView="66" workbookViewId="0">
      <pane ySplit="6" topLeftCell="A170" activePane="bottomLeft" state="frozen"/>
      <selection pane="bottomLeft" activeCell="C54" sqref="C54"/>
    </sheetView>
  </sheetViews>
  <sheetFormatPr baseColWidth="10" defaultColWidth="11.42578125" defaultRowHeight="12.75" x14ac:dyDescent="0.2"/>
  <cols>
    <col min="1" max="1" width="9.140625" style="4" customWidth="1"/>
    <col min="2" max="2" width="3.85546875" style="4" customWidth="1"/>
    <col min="3" max="3" width="35.28515625" style="156" customWidth="1"/>
    <col min="4" max="4" width="13.42578125" style="34" customWidth="1"/>
    <col min="5" max="5" width="14.140625" style="4" customWidth="1"/>
    <col min="6" max="6" width="25.71093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8.7109375" style="4" hidden="1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6.140625" style="4" customWidth="1"/>
    <col min="22" max="22" width="14.140625" style="4" customWidth="1"/>
    <col min="23" max="23" width="7" style="4" hidden="1" customWidth="1"/>
    <col min="24" max="24" width="14.7109375" style="4" customWidth="1"/>
    <col min="25" max="25" width="16" style="4" customWidth="1"/>
    <col min="26" max="26" width="18" style="34" customWidth="1"/>
    <col min="27" max="27" width="28" style="372" customWidth="1"/>
    <col min="28" max="29" width="14.7109375" style="4" customWidth="1"/>
    <col min="30" max="30" width="21.85546875" style="4" customWidth="1"/>
    <col min="31" max="31" width="11.42578125" style="4"/>
    <col min="32" max="32" width="13.28515625" style="4" customWidth="1"/>
    <col min="33" max="33" width="11.42578125" style="4"/>
    <col min="34" max="34" width="12.5703125" style="4" bestFit="1" customWidth="1"/>
    <col min="35" max="16384" width="11.42578125" style="4"/>
  </cols>
  <sheetData>
    <row r="2" spans="2:34" ht="26.25" x14ac:dyDescent="0.4">
      <c r="B2" s="621" t="s">
        <v>229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B2" s="397" t="s">
        <v>247</v>
      </c>
    </row>
    <row r="3" spans="2:34" ht="29.25" customHeight="1" thickBot="1" x14ac:dyDescent="0.25">
      <c r="B3" s="622" t="s">
        <v>290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</row>
    <row r="4" spans="2:34" ht="16.5" customHeight="1" x14ac:dyDescent="0.25">
      <c r="B4" s="613" t="s">
        <v>92</v>
      </c>
      <c r="C4" s="634" t="s">
        <v>12</v>
      </c>
      <c r="D4" s="616" t="s">
        <v>227</v>
      </c>
      <c r="E4" s="477" t="s">
        <v>2</v>
      </c>
      <c r="F4" s="623" t="s">
        <v>3</v>
      </c>
      <c r="G4" s="624"/>
      <c r="H4" s="624"/>
      <c r="I4" s="624"/>
      <c r="J4" s="624"/>
      <c r="K4" s="478"/>
      <c r="L4" s="479" t="s">
        <v>4</v>
      </c>
      <c r="M4" s="480"/>
      <c r="N4" s="625" t="s">
        <v>5</v>
      </c>
      <c r="O4" s="626"/>
      <c r="P4" s="626"/>
      <c r="Q4" s="626"/>
      <c r="R4" s="626"/>
      <c r="S4" s="627"/>
      <c r="T4" s="479" t="s">
        <v>6</v>
      </c>
      <c r="U4" s="481" t="s">
        <v>8</v>
      </c>
      <c r="V4" s="628" t="s">
        <v>9</v>
      </c>
      <c r="W4" s="629"/>
      <c r="X4" s="629"/>
      <c r="Y4" s="630"/>
      <c r="Z4" s="482" t="s">
        <v>10</v>
      </c>
      <c r="AA4" s="604" t="s">
        <v>243</v>
      </c>
      <c r="AB4" s="591" t="s">
        <v>35</v>
      </c>
      <c r="AC4" s="592"/>
      <c r="AD4" s="586"/>
    </row>
    <row r="5" spans="2:34" ht="15" x14ac:dyDescent="0.25">
      <c r="B5" s="614"/>
      <c r="C5" s="635"/>
      <c r="D5" s="617"/>
      <c r="E5" s="619" t="s">
        <v>14</v>
      </c>
      <c r="F5" s="483" t="s">
        <v>2</v>
      </c>
      <c r="G5" s="483" t="s">
        <v>15</v>
      </c>
      <c r="H5" s="483" t="s">
        <v>15</v>
      </c>
      <c r="I5" s="483" t="s">
        <v>16</v>
      </c>
      <c r="J5" s="483" t="s">
        <v>4</v>
      </c>
      <c r="K5" s="484"/>
      <c r="L5" s="485" t="s">
        <v>19</v>
      </c>
      <c r="M5" s="486" t="s">
        <v>20</v>
      </c>
      <c r="N5" s="486" t="s">
        <v>21</v>
      </c>
      <c r="O5" s="486" t="s">
        <v>22</v>
      </c>
      <c r="P5" s="486" t="s">
        <v>23</v>
      </c>
      <c r="Q5" s="486" t="s">
        <v>24</v>
      </c>
      <c r="R5" s="486" t="s">
        <v>25</v>
      </c>
      <c r="S5" s="486" t="s">
        <v>7</v>
      </c>
      <c r="T5" s="485" t="s">
        <v>26</v>
      </c>
      <c r="U5" s="487" t="s">
        <v>28</v>
      </c>
      <c r="V5" s="631" t="s">
        <v>7</v>
      </c>
      <c r="W5" s="488" t="s">
        <v>30</v>
      </c>
      <c r="X5" s="633" t="s">
        <v>178</v>
      </c>
      <c r="Y5" s="488" t="s">
        <v>33</v>
      </c>
      <c r="Z5" s="489" t="s">
        <v>34</v>
      </c>
      <c r="AA5" s="605"/>
      <c r="AB5" s="593"/>
      <c r="AC5" s="594"/>
      <c r="AD5" s="587"/>
    </row>
    <row r="6" spans="2:34" ht="15.75" thickBot="1" x14ac:dyDescent="0.3">
      <c r="B6" s="615"/>
      <c r="C6" s="636"/>
      <c r="D6" s="618"/>
      <c r="E6" s="620"/>
      <c r="F6" s="490" t="s">
        <v>36</v>
      </c>
      <c r="G6" s="490" t="s">
        <v>37</v>
      </c>
      <c r="H6" s="490" t="s">
        <v>38</v>
      </c>
      <c r="I6" s="490"/>
      <c r="J6" s="490" t="s">
        <v>19</v>
      </c>
      <c r="K6" s="491"/>
      <c r="L6" s="492" t="s">
        <v>42</v>
      </c>
      <c r="M6" s="493" t="s">
        <v>43</v>
      </c>
      <c r="N6" s="493" t="s">
        <v>44</v>
      </c>
      <c r="O6" s="493" t="s">
        <v>45</v>
      </c>
      <c r="P6" s="493" t="s">
        <v>45</v>
      </c>
      <c r="Q6" s="493" t="s">
        <v>46</v>
      </c>
      <c r="R6" s="493" t="s">
        <v>47</v>
      </c>
      <c r="S6" s="493" t="s">
        <v>48</v>
      </c>
      <c r="T6" s="492" t="s">
        <v>49</v>
      </c>
      <c r="U6" s="494" t="s">
        <v>51</v>
      </c>
      <c r="V6" s="632"/>
      <c r="W6" s="495"/>
      <c r="X6" s="620"/>
      <c r="Y6" s="496" t="s">
        <v>54</v>
      </c>
      <c r="Z6" s="497" t="s">
        <v>55</v>
      </c>
      <c r="AA6" s="606"/>
      <c r="AB6" s="595"/>
      <c r="AC6" s="596"/>
      <c r="AD6" s="588"/>
    </row>
    <row r="7" spans="2:34" ht="27" customHeight="1" x14ac:dyDescent="0.2">
      <c r="B7" s="428"/>
      <c r="C7" s="429" t="s">
        <v>56</v>
      </c>
      <c r="D7" s="430"/>
      <c r="E7" s="431"/>
      <c r="F7" s="432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2"/>
      <c r="AA7" s="433"/>
      <c r="AB7" s="668"/>
      <c r="AC7" s="669"/>
      <c r="AD7" s="348"/>
    </row>
    <row r="8" spans="2:34" s="153" customFormat="1" ht="42" customHeight="1" x14ac:dyDescent="0.2">
      <c r="B8" s="349">
        <v>1</v>
      </c>
      <c r="C8" s="405" t="s">
        <v>258</v>
      </c>
      <c r="D8" s="402" t="s">
        <v>57</v>
      </c>
      <c r="E8" s="403">
        <f>F8/15</f>
        <v>877.69399999999996</v>
      </c>
      <c r="F8" s="423">
        <v>13165.41</v>
      </c>
      <c r="G8" s="420"/>
      <c r="H8" s="420"/>
      <c r="I8" s="420"/>
      <c r="J8" s="420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2">
        <v>2101.0927200000001</v>
      </c>
      <c r="W8" s="421"/>
      <c r="X8" s="421"/>
      <c r="Y8" s="421">
        <f>V8+X8</f>
        <v>2101.0927200000001</v>
      </c>
      <c r="Z8" s="424">
        <f>F8-Y8</f>
        <v>11064.317279999999</v>
      </c>
      <c r="AA8" s="531">
        <f>Z8*0.04</f>
        <v>442.57269120000001</v>
      </c>
      <c r="AB8" s="607">
        <f>Z8+AA8</f>
        <v>11506.889971199998</v>
      </c>
      <c r="AC8" s="608"/>
      <c r="AD8" s="532"/>
      <c r="AE8" s="151"/>
      <c r="AF8" s="152"/>
    </row>
    <row r="9" spans="2:34" s="153" customFormat="1" ht="42" customHeight="1" x14ac:dyDescent="0.2">
      <c r="B9" s="349">
        <v>2</v>
      </c>
      <c r="C9" s="405" t="s">
        <v>259</v>
      </c>
      <c r="D9" s="402" t="s">
        <v>57</v>
      </c>
      <c r="E9" s="403">
        <f t="shared" ref="E9:E19" si="0">F9/15</f>
        <v>877.69399999999996</v>
      </c>
      <c r="F9" s="423">
        <v>13165.41</v>
      </c>
      <c r="G9" s="403"/>
      <c r="H9" s="403"/>
      <c r="I9" s="403"/>
      <c r="J9" s="403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22">
        <v>2101.0927200000001</v>
      </c>
      <c r="W9" s="404"/>
      <c r="X9" s="404"/>
      <c r="Y9" s="421">
        <f t="shared" ref="Y9:Y15" si="1">V9+X9</f>
        <v>2101.0927200000001</v>
      </c>
      <c r="Z9" s="424">
        <v>11064.32</v>
      </c>
      <c r="AA9" s="531">
        <f t="shared" ref="AA9:AA16" si="2">Z9*0.04</f>
        <v>442.57279999999997</v>
      </c>
      <c r="AB9" s="607">
        <f t="shared" ref="AB9:AB16" si="3">Z9+AA9</f>
        <v>11506.8928</v>
      </c>
      <c r="AC9" s="608"/>
      <c r="AD9" s="532"/>
      <c r="AF9" s="152"/>
      <c r="AH9" s="152"/>
    </row>
    <row r="10" spans="2:34" s="153" customFormat="1" ht="45" customHeight="1" x14ac:dyDescent="0.2">
      <c r="B10" s="349">
        <v>3</v>
      </c>
      <c r="C10" s="395" t="s">
        <v>260</v>
      </c>
      <c r="D10" s="402" t="s">
        <v>57</v>
      </c>
      <c r="E10" s="403">
        <f t="shared" si="0"/>
        <v>877.69399999999996</v>
      </c>
      <c r="F10" s="423">
        <v>13165.41</v>
      </c>
      <c r="G10" s="403"/>
      <c r="H10" s="403"/>
      <c r="I10" s="403"/>
      <c r="J10" s="403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22">
        <v>2101.0927200000001</v>
      </c>
      <c r="W10" s="404"/>
      <c r="X10" s="404"/>
      <c r="Y10" s="421">
        <f t="shared" si="1"/>
        <v>2101.0927200000001</v>
      </c>
      <c r="Z10" s="424">
        <v>11064.32</v>
      </c>
      <c r="AA10" s="531">
        <f t="shared" si="2"/>
        <v>442.57279999999997</v>
      </c>
      <c r="AB10" s="607">
        <f t="shared" si="3"/>
        <v>11506.8928</v>
      </c>
      <c r="AC10" s="608"/>
      <c r="AD10" s="532"/>
      <c r="AF10" s="152"/>
    </row>
    <row r="11" spans="2:34" s="153" customFormat="1" ht="44.25" customHeight="1" x14ac:dyDescent="0.2">
      <c r="B11" s="349">
        <v>4</v>
      </c>
      <c r="C11" s="395" t="s">
        <v>261</v>
      </c>
      <c r="D11" s="402" t="s">
        <v>57</v>
      </c>
      <c r="E11" s="403">
        <f t="shared" si="0"/>
        <v>877.69399999999996</v>
      </c>
      <c r="F11" s="423">
        <v>13165.41</v>
      </c>
      <c r="G11" s="403"/>
      <c r="H11" s="403"/>
      <c r="I11" s="403"/>
      <c r="J11" s="403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22">
        <v>2101.0927200000001</v>
      </c>
      <c r="W11" s="404"/>
      <c r="X11" s="404"/>
      <c r="Y11" s="421">
        <f t="shared" si="1"/>
        <v>2101.0927200000001</v>
      </c>
      <c r="Z11" s="424">
        <v>11064.32</v>
      </c>
      <c r="AA11" s="531">
        <f t="shared" si="2"/>
        <v>442.57279999999997</v>
      </c>
      <c r="AB11" s="607">
        <f t="shared" si="3"/>
        <v>11506.8928</v>
      </c>
      <c r="AC11" s="608"/>
      <c r="AD11" s="532"/>
      <c r="AF11" s="152"/>
    </row>
    <row r="12" spans="2:34" s="153" customFormat="1" ht="43.5" customHeight="1" x14ac:dyDescent="0.2">
      <c r="B12" s="349">
        <v>5</v>
      </c>
      <c r="C12" s="395" t="s">
        <v>262</v>
      </c>
      <c r="D12" s="402" t="s">
        <v>57</v>
      </c>
      <c r="E12" s="403">
        <f t="shared" si="0"/>
        <v>877.69399999999996</v>
      </c>
      <c r="F12" s="423">
        <v>13165.41</v>
      </c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22">
        <v>2101.0927200000001</v>
      </c>
      <c r="W12" s="404"/>
      <c r="X12" s="404"/>
      <c r="Y12" s="421">
        <f t="shared" si="1"/>
        <v>2101.0927200000001</v>
      </c>
      <c r="Z12" s="424">
        <v>11064.32</v>
      </c>
      <c r="AA12" s="531">
        <f t="shared" si="2"/>
        <v>442.57279999999997</v>
      </c>
      <c r="AB12" s="607">
        <f t="shared" si="3"/>
        <v>11506.8928</v>
      </c>
      <c r="AC12" s="608"/>
      <c r="AD12" s="532"/>
      <c r="AF12" s="152"/>
    </row>
    <row r="13" spans="2:34" s="153" customFormat="1" ht="43.5" customHeight="1" x14ac:dyDescent="0.2">
      <c r="B13" s="349">
        <v>6</v>
      </c>
      <c r="C13" s="395" t="s">
        <v>191</v>
      </c>
      <c r="D13" s="402" t="s">
        <v>57</v>
      </c>
      <c r="E13" s="403">
        <f t="shared" si="0"/>
        <v>877.69399999999996</v>
      </c>
      <c r="F13" s="423">
        <v>13165.41</v>
      </c>
      <c r="G13" s="403"/>
      <c r="H13" s="403"/>
      <c r="I13" s="403"/>
      <c r="J13" s="403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22">
        <v>2101.0927200000001</v>
      </c>
      <c r="W13" s="404"/>
      <c r="X13" s="404"/>
      <c r="Y13" s="421">
        <f t="shared" si="1"/>
        <v>2101.0927200000001</v>
      </c>
      <c r="Z13" s="424">
        <v>11064.32</v>
      </c>
      <c r="AA13" s="531">
        <f t="shared" si="2"/>
        <v>442.57279999999997</v>
      </c>
      <c r="AB13" s="607">
        <f t="shared" si="3"/>
        <v>11506.8928</v>
      </c>
      <c r="AC13" s="608"/>
      <c r="AD13" s="532"/>
      <c r="AF13" s="152"/>
    </row>
    <row r="14" spans="2:34" s="153" customFormat="1" ht="44.25" customHeight="1" x14ac:dyDescent="0.2">
      <c r="B14" s="349">
        <v>7</v>
      </c>
      <c r="C14" s="405" t="s">
        <v>283</v>
      </c>
      <c r="D14" s="402" t="s">
        <v>57</v>
      </c>
      <c r="E14" s="403">
        <f t="shared" si="0"/>
        <v>877.69399999999996</v>
      </c>
      <c r="F14" s="423">
        <v>13165.41</v>
      </c>
      <c r="G14" s="403"/>
      <c r="H14" s="403"/>
      <c r="I14" s="403"/>
      <c r="J14" s="403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22">
        <v>2101.0927200000001</v>
      </c>
      <c r="W14" s="404"/>
      <c r="X14" s="404"/>
      <c r="Y14" s="421">
        <f t="shared" si="1"/>
        <v>2101.0927200000001</v>
      </c>
      <c r="Z14" s="424">
        <v>11064.32</v>
      </c>
      <c r="AA14" s="531">
        <f t="shared" si="2"/>
        <v>442.57279999999997</v>
      </c>
      <c r="AB14" s="607">
        <f t="shared" si="3"/>
        <v>11506.8928</v>
      </c>
      <c r="AC14" s="608"/>
      <c r="AD14" s="532"/>
      <c r="AF14" s="152"/>
    </row>
    <row r="15" spans="2:34" s="153" customFormat="1" ht="44.25" customHeight="1" x14ac:dyDescent="0.2">
      <c r="B15" s="349">
        <v>8</v>
      </c>
      <c r="C15" s="405" t="s">
        <v>263</v>
      </c>
      <c r="D15" s="402" t="s">
        <v>57</v>
      </c>
      <c r="E15" s="403">
        <f t="shared" si="0"/>
        <v>877.69399999999996</v>
      </c>
      <c r="F15" s="423">
        <v>13165.41</v>
      </c>
      <c r="G15" s="403"/>
      <c r="H15" s="403"/>
      <c r="I15" s="403"/>
      <c r="J15" s="403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22">
        <v>2101.0927200000001</v>
      </c>
      <c r="W15" s="404"/>
      <c r="X15" s="404"/>
      <c r="Y15" s="421">
        <f t="shared" si="1"/>
        <v>2101.0927200000001</v>
      </c>
      <c r="Z15" s="424">
        <v>11064.32</v>
      </c>
      <c r="AA15" s="531">
        <f t="shared" si="2"/>
        <v>442.57279999999997</v>
      </c>
      <c r="AB15" s="607">
        <f t="shared" si="3"/>
        <v>11506.8928</v>
      </c>
      <c r="AC15" s="608"/>
      <c r="AD15" s="532"/>
      <c r="AF15" s="152"/>
    </row>
    <row r="16" spans="2:34" s="153" customFormat="1" ht="40.5" customHeight="1" x14ac:dyDescent="0.2">
      <c r="B16" s="349">
        <v>9</v>
      </c>
      <c r="C16" s="406" t="s">
        <v>264</v>
      </c>
      <c r="D16" s="407" t="s">
        <v>57</v>
      </c>
      <c r="E16" s="403">
        <f t="shared" si="0"/>
        <v>877.69399999999996</v>
      </c>
      <c r="F16" s="423">
        <v>13165.41</v>
      </c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22">
        <v>2101.0927200000001</v>
      </c>
      <c r="W16" s="408"/>
      <c r="X16" s="408"/>
      <c r="Y16" s="421">
        <f>V16+X16</f>
        <v>2101.0927200000001</v>
      </c>
      <c r="Z16" s="424">
        <v>11064.32</v>
      </c>
      <c r="AA16" s="531">
        <f t="shared" si="2"/>
        <v>442.57279999999997</v>
      </c>
      <c r="AB16" s="607">
        <f t="shared" si="3"/>
        <v>11506.8928</v>
      </c>
      <c r="AC16" s="608"/>
      <c r="AD16" s="532"/>
      <c r="AF16" s="152"/>
    </row>
    <row r="17" spans="1:32" s="153" customFormat="1" ht="40.5" customHeight="1" x14ac:dyDescent="0.2">
      <c r="B17" s="349"/>
      <c r="C17" s="336"/>
      <c r="D17" s="224"/>
      <c r="E17" s="403"/>
      <c r="F17" s="327"/>
      <c r="G17" s="323"/>
      <c r="H17" s="323"/>
      <c r="I17" s="323"/>
      <c r="J17" s="323"/>
      <c r="K17" s="325"/>
      <c r="L17" s="326"/>
      <c r="M17" s="326"/>
      <c r="N17" s="326"/>
      <c r="O17" s="326"/>
      <c r="P17" s="326"/>
      <c r="Q17" s="326"/>
      <c r="R17" s="326"/>
      <c r="S17" s="326"/>
      <c r="T17" s="326"/>
      <c r="U17" s="325"/>
      <c r="V17" s="325"/>
      <c r="W17" s="325"/>
      <c r="X17" s="325"/>
      <c r="Y17" s="325"/>
      <c r="Z17" s="324"/>
      <c r="AA17" s="531"/>
      <c r="AB17" s="607"/>
      <c r="AC17" s="608"/>
      <c r="AD17" s="532"/>
      <c r="AF17" s="152"/>
    </row>
    <row r="18" spans="1:32" s="153" customFormat="1" ht="28.5" customHeight="1" x14ac:dyDescent="0.2">
      <c r="B18" s="434"/>
      <c r="C18" s="435" t="s">
        <v>58</v>
      </c>
      <c r="D18" s="436"/>
      <c r="E18" s="437"/>
      <c r="F18" s="438"/>
      <c r="G18" s="437"/>
      <c r="H18" s="437"/>
      <c r="I18" s="437"/>
      <c r="J18" s="437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533"/>
      <c r="AB18" s="609"/>
      <c r="AC18" s="610"/>
      <c r="AD18" s="532"/>
      <c r="AF18" s="152"/>
    </row>
    <row r="19" spans="1:32" s="156" customFormat="1" ht="48" customHeight="1" x14ac:dyDescent="0.2">
      <c r="B19" s="350">
        <v>10</v>
      </c>
      <c r="C19" s="405" t="s">
        <v>282</v>
      </c>
      <c r="D19" s="409" t="s">
        <v>59</v>
      </c>
      <c r="E19" s="403">
        <f t="shared" si="0"/>
        <v>1203.9386666666667</v>
      </c>
      <c r="F19" s="410">
        <v>18059.080000000002</v>
      </c>
      <c r="G19" s="411"/>
      <c r="H19" s="411"/>
      <c r="I19" s="411"/>
      <c r="J19" s="411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>
        <v>3248.7054240000007</v>
      </c>
      <c r="W19" s="412"/>
      <c r="X19" s="412"/>
      <c r="Y19" s="412">
        <f>V19+X19</f>
        <v>3248.7054240000007</v>
      </c>
      <c r="Z19" s="412">
        <f>F19-Y19</f>
        <v>14810.374576000002</v>
      </c>
      <c r="AA19" s="531">
        <f>Z19*0.04</f>
        <v>592.41498304000004</v>
      </c>
      <c r="AB19" s="589">
        <f>Z19+AA19</f>
        <v>15402.789559040002</v>
      </c>
      <c r="AC19" s="590"/>
      <c r="AD19" s="534"/>
      <c r="AF19" s="158"/>
    </row>
    <row r="20" spans="1:32" s="153" customFormat="1" ht="39.75" customHeight="1" thickBot="1" x14ac:dyDescent="0.25">
      <c r="B20" s="351"/>
      <c r="C20" s="381" t="s">
        <v>60</v>
      </c>
      <c r="D20" s="381"/>
      <c r="E20" s="382">
        <f>E8+E9+E10+E11+E12+E13+E14+E15+E16+E19</f>
        <v>9103.1846666666643</v>
      </c>
      <c r="F20" s="382">
        <f>F8+F9+F10+F11+F12+F13+F14+F15+F16+F19</f>
        <v>136547.77000000002</v>
      </c>
      <c r="G20" s="382">
        <f t="shared" ref="G20:U20" si="4">G8+G9+G10+G11+G12+G13+G14+G15+G16+G17+G19</f>
        <v>0</v>
      </c>
      <c r="H20" s="382">
        <f t="shared" si="4"/>
        <v>0</v>
      </c>
      <c r="I20" s="382">
        <f t="shared" si="4"/>
        <v>0</v>
      </c>
      <c r="J20" s="382">
        <f t="shared" si="4"/>
        <v>0</v>
      </c>
      <c r="K20" s="382">
        <f t="shared" si="4"/>
        <v>0</v>
      </c>
      <c r="L20" s="382">
        <f t="shared" si="4"/>
        <v>0</v>
      </c>
      <c r="M20" s="382">
        <f t="shared" si="4"/>
        <v>0</v>
      </c>
      <c r="N20" s="382">
        <f t="shared" si="4"/>
        <v>0</v>
      </c>
      <c r="O20" s="382">
        <f t="shared" si="4"/>
        <v>0</v>
      </c>
      <c r="P20" s="382">
        <f t="shared" si="4"/>
        <v>0</v>
      </c>
      <c r="Q20" s="382">
        <f t="shared" si="4"/>
        <v>0</v>
      </c>
      <c r="R20" s="382">
        <f t="shared" si="4"/>
        <v>0</v>
      </c>
      <c r="S20" s="382">
        <f t="shared" si="4"/>
        <v>0</v>
      </c>
      <c r="T20" s="382">
        <f t="shared" si="4"/>
        <v>0</v>
      </c>
      <c r="U20" s="382">
        <f t="shared" si="4"/>
        <v>0</v>
      </c>
      <c r="V20" s="382">
        <f>V8+V9+V10+V11+V12+V13+V14+V15+V16+V19</f>
        <v>22158.539904000001</v>
      </c>
      <c r="W20" s="382">
        <f>W8+W9+W10+W11+W12+W13+W14+W15+W16+W17+W19</f>
        <v>0</v>
      </c>
      <c r="X20" s="382">
        <f>X8+X9+X10+X11+X12+X13+X14+X15+X16+X17+X19</f>
        <v>0</v>
      </c>
      <c r="Y20" s="382">
        <f>Y8+Y9+Y10+Y11+Y12+Y13+Y14+Y15+Y16+Y17+Y19</f>
        <v>22158.539904000001</v>
      </c>
      <c r="Z20" s="382">
        <f>Z8+Z9+Z10+Z11+Z12+Z13+Z14+Z15+Z16+Z17+Z19</f>
        <v>114389.25185600002</v>
      </c>
      <c r="AA20" s="535"/>
      <c r="AB20" s="611"/>
      <c r="AC20" s="612"/>
      <c r="AD20" s="536"/>
      <c r="AE20" s="150"/>
      <c r="AF20" s="160"/>
    </row>
    <row r="21" spans="1:32" s="153" customFormat="1" ht="35.25" customHeight="1" x14ac:dyDescent="0.2">
      <c r="B21" s="161"/>
      <c r="C21" s="162"/>
      <c r="D21" s="162"/>
      <c r="E21" s="161"/>
      <c r="F21" s="161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1"/>
      <c r="V21" s="161"/>
      <c r="W21" s="161"/>
      <c r="X21" s="161"/>
      <c r="Y21" s="161"/>
      <c r="Z21" s="338"/>
      <c r="AA21" s="537"/>
      <c r="AB21" s="538"/>
      <c r="AC21" s="538"/>
      <c r="AD21" s="538"/>
      <c r="AE21" s="150"/>
      <c r="AF21" s="150"/>
    </row>
    <row r="22" spans="1:32" s="153" customFormat="1" ht="13.15" hidden="1" customHeight="1" x14ac:dyDescent="0.2">
      <c r="A22" s="164"/>
      <c r="B22" s="162"/>
      <c r="C22" s="162"/>
      <c r="D22" s="162"/>
      <c r="E22" s="162"/>
      <c r="F22" s="162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2"/>
      <c r="V22" s="162"/>
      <c r="W22" s="162"/>
      <c r="X22" s="162"/>
      <c r="Y22" s="162"/>
      <c r="Z22" s="162"/>
      <c r="AA22" s="537"/>
      <c r="AB22" s="538"/>
      <c r="AC22" s="538"/>
      <c r="AD22" s="538"/>
    </row>
    <row r="23" spans="1:32" s="153" customFormat="1" ht="34.9" hidden="1" customHeight="1" x14ac:dyDescent="0.2">
      <c r="A23" s="164"/>
      <c r="B23" s="162"/>
      <c r="C23" s="156"/>
      <c r="D23" s="164"/>
      <c r="X23" s="162"/>
      <c r="Y23" s="162"/>
      <c r="Z23" s="162"/>
      <c r="AA23" s="539"/>
      <c r="AB23" s="203"/>
      <c r="AC23" s="203"/>
      <c r="AD23" s="203"/>
    </row>
    <row r="24" spans="1:32" s="153" customFormat="1" ht="34.9" hidden="1" customHeight="1" x14ac:dyDescent="0.2">
      <c r="A24" s="164"/>
      <c r="B24" s="162"/>
      <c r="C24" s="156"/>
      <c r="D24" s="164"/>
      <c r="X24" s="162"/>
      <c r="Y24" s="162"/>
      <c r="Z24" s="162"/>
      <c r="AA24" s="539"/>
      <c r="AB24" s="203"/>
      <c r="AC24" s="203"/>
      <c r="AD24" s="203"/>
    </row>
    <row r="25" spans="1:32" s="153" customFormat="1" ht="70.5" customHeight="1" x14ac:dyDescent="0.2">
      <c r="A25" s="164"/>
      <c r="B25" s="162"/>
      <c r="C25" s="661"/>
      <c r="D25" s="661"/>
      <c r="E25" s="162"/>
      <c r="F25" s="162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223"/>
      <c r="V25" s="166"/>
      <c r="W25" s="166"/>
      <c r="X25" s="166"/>
      <c r="Y25" s="166"/>
      <c r="Z25" s="166"/>
      <c r="AA25" s="539"/>
      <c r="AB25" s="203"/>
      <c r="AC25" s="203"/>
      <c r="AD25" s="203"/>
    </row>
    <row r="26" spans="1:32" s="153" customFormat="1" ht="35.25" customHeight="1" x14ac:dyDescent="0.2">
      <c r="A26" s="164"/>
      <c r="B26" s="162"/>
      <c r="C26" s="666" t="s">
        <v>157</v>
      </c>
      <c r="D26" s="666"/>
      <c r="E26" s="169"/>
      <c r="F26" s="169"/>
      <c r="G26" s="169"/>
      <c r="H26" s="169"/>
      <c r="I26" s="169"/>
      <c r="J26" s="169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666" t="s">
        <v>241</v>
      </c>
      <c r="W26" s="666"/>
      <c r="X26" s="666"/>
      <c r="Y26" s="666"/>
      <c r="Z26" s="666"/>
      <c r="AA26" s="539"/>
      <c r="AB26" s="203"/>
      <c r="AC26" s="203"/>
      <c r="AD26" s="203"/>
    </row>
    <row r="27" spans="1:32" s="153" customFormat="1" ht="35.25" customHeight="1" x14ac:dyDescent="0.2">
      <c r="A27" s="164"/>
      <c r="B27" s="162"/>
      <c r="C27" s="660" t="s">
        <v>257</v>
      </c>
      <c r="D27" s="660"/>
      <c r="E27" s="169"/>
      <c r="F27" s="169"/>
      <c r="G27" s="169"/>
      <c r="H27" s="169"/>
      <c r="I27" s="169"/>
      <c r="J27" s="169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 t="s">
        <v>195</v>
      </c>
      <c r="W27" s="170"/>
      <c r="X27" s="170"/>
      <c r="Y27" s="170"/>
      <c r="Z27" s="170"/>
      <c r="AA27" s="540"/>
      <c r="AB27" s="203"/>
      <c r="AC27" s="203"/>
      <c r="AD27" s="203"/>
    </row>
    <row r="28" spans="1:32" s="153" customFormat="1" ht="35.25" customHeight="1" x14ac:dyDescent="0.2">
      <c r="A28" s="164"/>
      <c r="B28" s="223"/>
      <c r="C28" s="470"/>
      <c r="D28" s="470"/>
      <c r="E28" s="470"/>
      <c r="F28" s="470"/>
      <c r="G28" s="470"/>
      <c r="H28" s="470"/>
      <c r="I28" s="470"/>
      <c r="J28" s="470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470"/>
      <c r="X28" s="470"/>
      <c r="Y28" s="470"/>
      <c r="Z28" s="470"/>
      <c r="AA28" s="540"/>
      <c r="AB28" s="203"/>
      <c r="AC28" s="203"/>
      <c r="AD28" s="203"/>
    </row>
    <row r="29" spans="1:32" s="153" customFormat="1" ht="34.15" customHeight="1" x14ac:dyDescent="0.2">
      <c r="A29" s="164"/>
      <c r="B29" s="162"/>
      <c r="C29" s="169"/>
      <c r="D29" s="168"/>
      <c r="E29" s="169"/>
      <c r="F29" s="169"/>
      <c r="G29" s="169"/>
      <c r="H29" s="169"/>
      <c r="I29" s="169"/>
      <c r="J29" s="169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68"/>
      <c r="V29" s="169"/>
      <c r="W29" s="169"/>
      <c r="X29" s="162"/>
      <c r="Y29" s="162"/>
      <c r="Z29" s="162"/>
      <c r="AA29" s="539"/>
      <c r="AB29" s="203"/>
      <c r="AC29" s="203"/>
      <c r="AD29" s="203"/>
    </row>
    <row r="30" spans="1:32" s="153" customFormat="1" ht="35.25" hidden="1" customHeight="1" x14ac:dyDescent="0.2">
      <c r="B30" s="172"/>
      <c r="C30" s="173"/>
      <c r="D30" s="173"/>
      <c r="E30" s="174"/>
      <c r="F30" s="174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4"/>
      <c r="V30" s="174"/>
      <c r="W30" s="174"/>
      <c r="X30" s="172"/>
      <c r="Y30" s="172"/>
      <c r="Z30" s="173"/>
      <c r="AA30" s="541" t="s">
        <v>63</v>
      </c>
      <c r="AB30" s="538"/>
      <c r="AC30" s="538"/>
      <c r="AD30" s="542"/>
    </row>
    <row r="31" spans="1:32" s="153" customFormat="1" ht="34.9" hidden="1" customHeight="1" x14ac:dyDescent="0.2">
      <c r="B31" s="161"/>
      <c r="C31" s="162"/>
      <c r="D31" s="162"/>
      <c r="E31" s="161"/>
      <c r="F31" s="161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1"/>
      <c r="V31" s="161"/>
      <c r="W31" s="161"/>
      <c r="X31" s="161"/>
      <c r="Y31" s="161"/>
      <c r="Z31" s="162"/>
      <c r="AA31" s="537"/>
      <c r="AB31" s="538"/>
      <c r="AC31" s="538"/>
      <c r="AD31" s="538"/>
    </row>
    <row r="32" spans="1:32" s="153" customFormat="1" ht="34.9" hidden="1" customHeight="1" x14ac:dyDescent="0.2">
      <c r="B32" s="161"/>
      <c r="C32" s="162"/>
      <c r="D32" s="162"/>
      <c r="E32" s="161"/>
      <c r="F32" s="161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1"/>
      <c r="V32" s="161"/>
      <c r="W32" s="161"/>
      <c r="X32" s="161"/>
      <c r="Y32" s="161"/>
      <c r="Z32" s="162"/>
      <c r="AA32" s="537"/>
      <c r="AB32" s="538"/>
      <c r="AC32" s="538"/>
      <c r="AD32" s="538"/>
    </row>
    <row r="33" spans="2:30" s="153" customFormat="1" ht="35.25" customHeight="1" x14ac:dyDescent="0.2">
      <c r="B33" s="638" t="s">
        <v>0</v>
      </c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537"/>
      <c r="AB33" s="543" t="s">
        <v>248</v>
      </c>
      <c r="AC33" s="538"/>
      <c r="AD33" s="538"/>
    </row>
    <row r="34" spans="2:30" s="153" customFormat="1" ht="35.25" customHeight="1" thickBot="1" x14ac:dyDescent="0.25">
      <c r="B34" s="622" t="s">
        <v>291</v>
      </c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  <c r="X34" s="622"/>
      <c r="Y34" s="622"/>
      <c r="Z34" s="622"/>
      <c r="AA34" s="537"/>
      <c r="AB34" s="538"/>
      <c r="AC34" s="538"/>
      <c r="AD34" s="538"/>
    </row>
    <row r="35" spans="2:30" s="153" customFormat="1" ht="24.75" customHeight="1" x14ac:dyDescent="0.2">
      <c r="B35" s="498"/>
      <c r="C35" s="499"/>
      <c r="D35" s="500" t="s">
        <v>1</v>
      </c>
      <c r="E35" s="501" t="s">
        <v>2</v>
      </c>
      <c r="F35" s="646" t="s">
        <v>3</v>
      </c>
      <c r="G35" s="648"/>
      <c r="H35" s="648"/>
      <c r="I35" s="648"/>
      <c r="J35" s="648"/>
      <c r="K35" s="502"/>
      <c r="L35" s="503" t="s">
        <v>4</v>
      </c>
      <c r="M35" s="504"/>
      <c r="N35" s="646" t="s">
        <v>5</v>
      </c>
      <c r="O35" s="648"/>
      <c r="P35" s="648"/>
      <c r="Q35" s="648"/>
      <c r="R35" s="648"/>
      <c r="S35" s="649"/>
      <c r="T35" s="503" t="s">
        <v>6</v>
      </c>
      <c r="U35" s="501" t="s">
        <v>8</v>
      </c>
      <c r="V35" s="646" t="s">
        <v>9</v>
      </c>
      <c r="W35" s="647"/>
      <c r="X35" s="648"/>
      <c r="Y35" s="649"/>
      <c r="Z35" s="505" t="s">
        <v>10</v>
      </c>
      <c r="AA35" s="597" t="s">
        <v>243</v>
      </c>
      <c r="AB35" s="599" t="s">
        <v>35</v>
      </c>
      <c r="AC35" s="600"/>
      <c r="AD35" s="544"/>
    </row>
    <row r="36" spans="2:30" s="153" customFormat="1" ht="19.5" customHeight="1" x14ac:dyDescent="0.2">
      <c r="B36" s="506" t="s">
        <v>239</v>
      </c>
      <c r="C36" s="507" t="s">
        <v>12</v>
      </c>
      <c r="D36" s="640" t="s">
        <v>13</v>
      </c>
      <c r="E36" s="619" t="s">
        <v>14</v>
      </c>
      <c r="F36" s="508" t="s">
        <v>2</v>
      </c>
      <c r="G36" s="509" t="s">
        <v>15</v>
      </c>
      <c r="H36" s="509" t="s">
        <v>15</v>
      </c>
      <c r="I36" s="509" t="s">
        <v>16</v>
      </c>
      <c r="J36" s="509" t="s">
        <v>4</v>
      </c>
      <c r="K36" s="510"/>
      <c r="L36" s="511" t="s">
        <v>19</v>
      </c>
      <c r="M36" s="512" t="s">
        <v>20</v>
      </c>
      <c r="N36" s="512" t="s">
        <v>21</v>
      </c>
      <c r="O36" s="512" t="s">
        <v>22</v>
      </c>
      <c r="P36" s="512" t="s">
        <v>23</v>
      </c>
      <c r="Q36" s="512" t="s">
        <v>24</v>
      </c>
      <c r="R36" s="512" t="s">
        <v>25</v>
      </c>
      <c r="S36" s="512" t="s">
        <v>7</v>
      </c>
      <c r="T36" s="511" t="s">
        <v>26</v>
      </c>
      <c r="U36" s="513" t="s">
        <v>28</v>
      </c>
      <c r="V36" s="641" t="s">
        <v>7</v>
      </c>
      <c r="W36" s="509" t="s">
        <v>30</v>
      </c>
      <c r="X36" s="643" t="s">
        <v>32</v>
      </c>
      <c r="Y36" s="509" t="s">
        <v>33</v>
      </c>
      <c r="Z36" s="514" t="s">
        <v>34</v>
      </c>
      <c r="AA36" s="597"/>
      <c r="AB36" s="601"/>
      <c r="AC36" s="602"/>
      <c r="AD36" s="545"/>
    </row>
    <row r="37" spans="2:30" s="153" customFormat="1" ht="19.5" customHeight="1" x14ac:dyDescent="0.2">
      <c r="B37" s="506"/>
      <c r="C37" s="511"/>
      <c r="D37" s="640"/>
      <c r="E37" s="670"/>
      <c r="F37" s="513" t="s">
        <v>36</v>
      </c>
      <c r="G37" s="511" t="s">
        <v>37</v>
      </c>
      <c r="H37" s="511" t="s">
        <v>38</v>
      </c>
      <c r="I37" s="511"/>
      <c r="J37" s="511" t="s">
        <v>19</v>
      </c>
      <c r="K37" s="510"/>
      <c r="L37" s="511" t="s">
        <v>42</v>
      </c>
      <c r="M37" s="509" t="s">
        <v>43</v>
      </c>
      <c r="N37" s="509" t="s">
        <v>44</v>
      </c>
      <c r="O37" s="509" t="s">
        <v>45</v>
      </c>
      <c r="P37" s="509" t="s">
        <v>45</v>
      </c>
      <c r="Q37" s="509" t="s">
        <v>46</v>
      </c>
      <c r="R37" s="509" t="s">
        <v>47</v>
      </c>
      <c r="S37" s="509" t="s">
        <v>48</v>
      </c>
      <c r="T37" s="511" t="s">
        <v>49</v>
      </c>
      <c r="U37" s="513" t="s">
        <v>51</v>
      </c>
      <c r="V37" s="642"/>
      <c r="W37" s="515" t="s">
        <v>64</v>
      </c>
      <c r="X37" s="644"/>
      <c r="Y37" s="511" t="s">
        <v>54</v>
      </c>
      <c r="Z37" s="514" t="s">
        <v>55</v>
      </c>
      <c r="AA37" s="598"/>
      <c r="AB37" s="601"/>
      <c r="AC37" s="602"/>
      <c r="AD37" s="546"/>
    </row>
    <row r="38" spans="2:30" s="153" customFormat="1" ht="25.5" customHeight="1" x14ac:dyDescent="0.2">
      <c r="B38" s="439"/>
      <c r="C38" s="440" t="s">
        <v>65</v>
      </c>
      <c r="D38" s="436"/>
      <c r="E38" s="437"/>
      <c r="F38" s="438"/>
      <c r="G38" s="437">
        <v>0</v>
      </c>
      <c r="H38" s="437">
        <f t="shared" ref="H38" si="5">G38</f>
        <v>0</v>
      </c>
      <c r="I38" s="437">
        <v>0</v>
      </c>
      <c r="J38" s="437">
        <v>0</v>
      </c>
      <c r="K38" s="438"/>
      <c r="L38" s="438">
        <f t="shared" ref="L38" si="6">IF(E38=47.16,0,IF(E38&gt;47.16,J38*0.5,0))</f>
        <v>0</v>
      </c>
      <c r="M38" s="438" t="e">
        <f>F38+G38+H38+#REF!+L38+I38</f>
        <v>#REF!</v>
      </c>
      <c r="N38" s="438" t="e">
        <f t="shared" ref="N38" si="7">VLOOKUP(M38,Tarifa1,1)</f>
        <v>#REF!</v>
      </c>
      <c r="O38" s="438" t="e">
        <f t="shared" ref="O38" si="8">M38-N38</f>
        <v>#REF!</v>
      </c>
      <c r="P38" s="438" t="e">
        <f t="shared" ref="P38" si="9">VLOOKUP(M38,Tarifa1,3)</f>
        <v>#REF!</v>
      </c>
      <c r="Q38" s="438" t="e">
        <f t="shared" ref="Q38" si="10">O38*P38</f>
        <v>#REF!</v>
      </c>
      <c r="R38" s="438" t="e">
        <f t="shared" ref="R38" si="11">VLOOKUP(M38,Tarifa1,2)</f>
        <v>#REF!</v>
      </c>
      <c r="S38" s="438" t="e">
        <f t="shared" ref="S38" si="12">Q38+R38</f>
        <v>#REF!</v>
      </c>
      <c r="T38" s="438" t="e">
        <f t="shared" ref="T38" si="13">VLOOKUP(M38,Credito1,2)</f>
        <v>#REF!</v>
      </c>
      <c r="U38" s="438"/>
      <c r="V38" s="438"/>
      <c r="W38" s="438"/>
      <c r="X38" s="438"/>
      <c r="Y38" s="438"/>
      <c r="Z38" s="441"/>
      <c r="AA38" s="547"/>
      <c r="AB38" s="609"/>
      <c r="AC38" s="610"/>
      <c r="AD38" s="532"/>
    </row>
    <row r="39" spans="2:30" s="164" customFormat="1" ht="40.5" customHeight="1" x14ac:dyDescent="0.2">
      <c r="B39" s="383">
        <v>1</v>
      </c>
      <c r="C39" s="405" t="s">
        <v>196</v>
      </c>
      <c r="D39" s="413" t="s">
        <v>62</v>
      </c>
      <c r="E39" s="403">
        <f>F39/15</f>
        <v>819.31600000000003</v>
      </c>
      <c r="F39" s="424">
        <v>12289.74</v>
      </c>
      <c r="G39" s="425"/>
      <c r="H39" s="425"/>
      <c r="I39" s="425"/>
      <c r="J39" s="425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6"/>
      <c r="V39" s="427">
        <v>1914.049608</v>
      </c>
      <c r="W39" s="426"/>
      <c r="X39" s="426"/>
      <c r="Y39" s="424">
        <f>V39</f>
        <v>1914.049608</v>
      </c>
      <c r="Z39" s="404">
        <f>F39-Y39</f>
        <v>10375.690392</v>
      </c>
      <c r="AA39" s="548">
        <f>Z39*0.04</f>
        <v>415.02761568000005</v>
      </c>
      <c r="AB39" s="589">
        <f>Z39+AA39</f>
        <v>10790.71800768</v>
      </c>
      <c r="AC39" s="590"/>
      <c r="AD39" s="549"/>
    </row>
    <row r="40" spans="2:30" s="164" customFormat="1" ht="36.75" customHeight="1" x14ac:dyDescent="0.2">
      <c r="B40" s="383">
        <v>2</v>
      </c>
      <c r="C40" s="335" t="s">
        <v>70</v>
      </c>
      <c r="D40" s="322" t="s">
        <v>67</v>
      </c>
      <c r="E40" s="384">
        <v>384.22</v>
      </c>
      <c r="F40" s="324">
        <v>5763.35</v>
      </c>
      <c r="G40" s="384"/>
      <c r="H40" s="384"/>
      <c r="I40" s="384"/>
      <c r="J40" s="38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>
        <v>548.85</v>
      </c>
      <c r="W40" s="324"/>
      <c r="X40" s="324"/>
      <c r="Y40" s="324">
        <v>548.85</v>
      </c>
      <c r="Z40" s="324">
        <f>F40-Y40</f>
        <v>5214.5</v>
      </c>
      <c r="AA40" s="548">
        <f>Z40*0.04</f>
        <v>208.58</v>
      </c>
      <c r="AB40" s="589">
        <f t="shared" ref="AB40:AB57" si="14">Z40+AA40</f>
        <v>5423.08</v>
      </c>
      <c r="AC40" s="590"/>
      <c r="AD40" s="549"/>
    </row>
    <row r="41" spans="2:30" s="164" customFormat="1" ht="21" customHeight="1" x14ac:dyDescent="0.2">
      <c r="B41" s="442"/>
      <c r="C41" s="443" t="s">
        <v>68</v>
      </c>
      <c r="D41" s="444"/>
      <c r="E41" s="445"/>
      <c r="F41" s="446"/>
      <c r="G41" s="445"/>
      <c r="H41" s="445"/>
      <c r="I41" s="445"/>
      <c r="J41" s="445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548">
        <f t="shared" ref="AA41:AA77" si="15">Z41*0.04</f>
        <v>0</v>
      </c>
      <c r="AB41" s="589">
        <f t="shared" si="14"/>
        <v>0</v>
      </c>
      <c r="AC41" s="590"/>
      <c r="AD41" s="549"/>
    </row>
    <row r="42" spans="2:30" s="164" customFormat="1" ht="33" customHeight="1" x14ac:dyDescent="0.2">
      <c r="B42" s="383">
        <v>3</v>
      </c>
      <c r="C42" s="395" t="s">
        <v>197</v>
      </c>
      <c r="D42" s="413" t="s">
        <v>69</v>
      </c>
      <c r="E42" s="403">
        <f>F42/15</f>
        <v>1556.4806666666666</v>
      </c>
      <c r="F42" s="404">
        <v>23347.21</v>
      </c>
      <c r="G42" s="403"/>
      <c r="H42" s="403"/>
      <c r="I42" s="403"/>
      <c r="J42" s="403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>
        <v>4645.29</v>
      </c>
      <c r="W42" s="404"/>
      <c r="X42" s="404"/>
      <c r="Y42" s="404">
        <f>V42+X42</f>
        <v>4645.29</v>
      </c>
      <c r="Z42" s="404">
        <f>F42-Y42</f>
        <v>18701.919999999998</v>
      </c>
      <c r="AA42" s="548">
        <f t="shared" si="15"/>
        <v>748.07679999999993</v>
      </c>
      <c r="AB42" s="589">
        <f t="shared" si="14"/>
        <v>19449.996799999997</v>
      </c>
      <c r="AC42" s="590"/>
      <c r="AD42" s="549"/>
    </row>
    <row r="43" spans="2:30" s="164" customFormat="1" ht="33" customHeight="1" x14ac:dyDescent="0.2">
      <c r="B43" s="383">
        <v>4</v>
      </c>
      <c r="C43" s="335" t="s">
        <v>240</v>
      </c>
      <c r="D43" s="322" t="s">
        <v>67</v>
      </c>
      <c r="E43" s="384">
        <v>384.22</v>
      </c>
      <c r="F43" s="324">
        <v>5763.35</v>
      </c>
      <c r="G43" s="384"/>
      <c r="H43" s="384"/>
      <c r="I43" s="384"/>
      <c r="J43" s="38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>
        <v>548.85</v>
      </c>
      <c r="W43" s="324"/>
      <c r="X43" s="324"/>
      <c r="Y43" s="324">
        <v>548.85</v>
      </c>
      <c r="Z43" s="324">
        <f>F43-Y43</f>
        <v>5214.5</v>
      </c>
      <c r="AA43" s="548">
        <f t="shared" si="15"/>
        <v>208.58</v>
      </c>
      <c r="AB43" s="589">
        <f t="shared" si="14"/>
        <v>5423.08</v>
      </c>
      <c r="AC43" s="590"/>
      <c r="AD43" s="549"/>
    </row>
    <row r="44" spans="2:30" s="164" customFormat="1" ht="25.5" customHeight="1" x14ac:dyDescent="0.2">
      <c r="B44" s="439"/>
      <c r="C44" s="447" t="s">
        <v>103</v>
      </c>
      <c r="D44" s="436"/>
      <c r="E44" s="437"/>
      <c r="F44" s="438"/>
      <c r="G44" s="437"/>
      <c r="H44" s="437"/>
      <c r="I44" s="437"/>
      <c r="J44" s="437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548">
        <f t="shared" si="15"/>
        <v>0</v>
      </c>
      <c r="AB44" s="589">
        <f t="shared" si="14"/>
        <v>0</v>
      </c>
      <c r="AC44" s="590"/>
      <c r="AD44" s="549"/>
    </row>
    <row r="45" spans="2:30" s="164" customFormat="1" ht="38.25" customHeight="1" x14ac:dyDescent="0.2">
      <c r="B45" s="383">
        <v>5</v>
      </c>
      <c r="C45" s="405" t="s">
        <v>205</v>
      </c>
      <c r="D45" s="413" t="s">
        <v>285</v>
      </c>
      <c r="E45" s="403">
        <f>F45/15</f>
        <v>819.31600000000003</v>
      </c>
      <c r="F45" s="424">
        <v>12289.74</v>
      </c>
      <c r="G45" s="425"/>
      <c r="H45" s="425"/>
      <c r="I45" s="425"/>
      <c r="J45" s="425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6"/>
      <c r="V45" s="427">
        <v>1914.049608</v>
      </c>
      <c r="W45" s="426"/>
      <c r="X45" s="426"/>
      <c r="Y45" s="424">
        <f t="shared" ref="Y45:Y49" si="16">V45</f>
        <v>1914.049608</v>
      </c>
      <c r="Z45" s="404">
        <v>10375.69</v>
      </c>
      <c r="AA45" s="548">
        <f t="shared" si="15"/>
        <v>415.02760000000001</v>
      </c>
      <c r="AB45" s="589">
        <f t="shared" si="14"/>
        <v>10790.7176</v>
      </c>
      <c r="AC45" s="590"/>
      <c r="AD45" s="549"/>
    </row>
    <row r="46" spans="2:30" s="164" customFormat="1" ht="44.25" customHeight="1" x14ac:dyDescent="0.2">
      <c r="B46" s="383">
        <v>6</v>
      </c>
      <c r="C46" s="335" t="s">
        <v>104</v>
      </c>
      <c r="D46" s="224" t="s">
        <v>105</v>
      </c>
      <c r="E46" s="384">
        <v>430.88</v>
      </c>
      <c r="F46" s="385">
        <v>6463.23</v>
      </c>
      <c r="G46" s="384"/>
      <c r="H46" s="384"/>
      <c r="I46" s="384"/>
      <c r="J46" s="38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>
        <v>674.27</v>
      </c>
      <c r="W46" s="324"/>
      <c r="X46" s="324"/>
      <c r="Y46" s="424">
        <f t="shared" si="16"/>
        <v>674.27</v>
      </c>
      <c r="Z46" s="324">
        <f>F46-Y46</f>
        <v>5788.9599999999991</v>
      </c>
      <c r="AA46" s="548">
        <f t="shared" si="15"/>
        <v>231.55839999999998</v>
      </c>
      <c r="AB46" s="589">
        <f t="shared" si="14"/>
        <v>6020.518399999999</v>
      </c>
      <c r="AC46" s="590"/>
      <c r="AD46" s="549"/>
    </row>
    <row r="47" spans="2:30" s="164" customFormat="1" ht="33" customHeight="1" x14ac:dyDescent="0.2">
      <c r="B47" s="383">
        <v>9</v>
      </c>
      <c r="C47" s="335" t="s">
        <v>206</v>
      </c>
      <c r="D47" s="452" t="s">
        <v>108</v>
      </c>
      <c r="E47" s="384">
        <v>408.84</v>
      </c>
      <c r="F47" s="324">
        <v>6132.65</v>
      </c>
      <c r="G47" s="384"/>
      <c r="H47" s="384"/>
      <c r="I47" s="384"/>
      <c r="J47" s="38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>
        <v>608.54999999999995</v>
      </c>
      <c r="W47" s="324"/>
      <c r="X47" s="324"/>
      <c r="Y47" s="324">
        <f t="shared" si="16"/>
        <v>608.54999999999995</v>
      </c>
      <c r="Z47" s="324">
        <f>F47-V47</f>
        <v>5524.0999999999995</v>
      </c>
      <c r="AA47" s="548">
        <f t="shared" si="15"/>
        <v>220.96399999999997</v>
      </c>
      <c r="AB47" s="589">
        <f t="shared" si="14"/>
        <v>5745.0639999999994</v>
      </c>
      <c r="AC47" s="590"/>
      <c r="AD47" s="549"/>
    </row>
    <row r="48" spans="2:30" s="164" customFormat="1" ht="34.5" customHeight="1" x14ac:dyDescent="0.2">
      <c r="B48" s="383">
        <v>10</v>
      </c>
      <c r="C48" s="335" t="s">
        <v>181</v>
      </c>
      <c r="D48" s="224" t="s">
        <v>182</v>
      </c>
      <c r="E48" s="384">
        <v>384.22</v>
      </c>
      <c r="F48" s="324">
        <v>5763.35</v>
      </c>
      <c r="G48" s="384"/>
      <c r="H48" s="384"/>
      <c r="I48" s="384"/>
      <c r="J48" s="38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>
        <v>548.85</v>
      </c>
      <c r="W48" s="324"/>
      <c r="X48" s="324"/>
      <c r="Y48" s="324">
        <f t="shared" si="16"/>
        <v>548.85</v>
      </c>
      <c r="Z48" s="324">
        <f>F48-V48</f>
        <v>5214.5</v>
      </c>
      <c r="AA48" s="548">
        <f t="shared" si="15"/>
        <v>208.58</v>
      </c>
      <c r="AB48" s="589">
        <f t="shared" si="14"/>
        <v>5423.08</v>
      </c>
      <c r="AC48" s="590"/>
      <c r="AD48" s="549"/>
    </row>
    <row r="49" spans="2:30" s="164" customFormat="1" ht="42.75" customHeight="1" x14ac:dyDescent="0.2">
      <c r="B49" s="383">
        <v>11</v>
      </c>
      <c r="C49" s="395" t="s">
        <v>277</v>
      </c>
      <c r="D49" s="413" t="s">
        <v>109</v>
      </c>
      <c r="E49" s="403">
        <f>F49/15</f>
        <v>539.50133333333338</v>
      </c>
      <c r="F49" s="404">
        <v>8092.52</v>
      </c>
      <c r="G49" s="403"/>
      <c r="H49" s="403"/>
      <c r="I49" s="403"/>
      <c r="J49" s="403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>
        <v>1017.523416</v>
      </c>
      <c r="W49" s="404"/>
      <c r="X49" s="404"/>
      <c r="Y49" s="404">
        <f t="shared" si="16"/>
        <v>1017.523416</v>
      </c>
      <c r="Z49" s="404">
        <f>F49-Y49</f>
        <v>7074.9965840000004</v>
      </c>
      <c r="AA49" s="548">
        <f t="shared" si="15"/>
        <v>282.99986336000001</v>
      </c>
      <c r="AB49" s="589">
        <f t="shared" si="14"/>
        <v>7357.9964473600003</v>
      </c>
      <c r="AC49" s="590"/>
      <c r="AD49" s="549"/>
    </row>
    <row r="50" spans="2:30" s="164" customFormat="1" ht="27" customHeight="1" x14ac:dyDescent="0.2">
      <c r="B50" s="439"/>
      <c r="C50" s="448" t="s">
        <v>242</v>
      </c>
      <c r="D50" s="449"/>
      <c r="E50" s="437"/>
      <c r="F50" s="438"/>
      <c r="G50" s="437"/>
      <c r="H50" s="437"/>
      <c r="I50" s="437"/>
      <c r="J50" s="437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548">
        <f t="shared" si="15"/>
        <v>0</v>
      </c>
      <c r="AB50" s="589">
        <f t="shared" si="14"/>
        <v>0</v>
      </c>
      <c r="AC50" s="590"/>
      <c r="AD50" s="549"/>
    </row>
    <row r="51" spans="2:30" s="164" customFormat="1" ht="33.75" customHeight="1" x14ac:dyDescent="0.2">
      <c r="B51" s="383">
        <v>11</v>
      </c>
      <c r="C51" s="395" t="s">
        <v>186</v>
      </c>
      <c r="D51" s="413" t="s">
        <v>110</v>
      </c>
      <c r="E51" s="403">
        <f>F51/15</f>
        <v>496.94466666666665</v>
      </c>
      <c r="F51" s="404">
        <v>7454.17</v>
      </c>
      <c r="G51" s="403"/>
      <c r="H51" s="403"/>
      <c r="I51" s="403"/>
      <c r="J51" s="403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>
        <v>881.17185599999993</v>
      </c>
      <c r="W51" s="404"/>
      <c r="X51" s="404"/>
      <c r="Y51" s="404">
        <f>V51</f>
        <v>881.17185599999993</v>
      </c>
      <c r="Z51" s="404">
        <f>F51-Y51</f>
        <v>6572.9981440000001</v>
      </c>
      <c r="AA51" s="548">
        <f t="shared" si="15"/>
        <v>262.91992576000001</v>
      </c>
      <c r="AB51" s="589">
        <f t="shared" si="14"/>
        <v>6835.9180697600004</v>
      </c>
      <c r="AC51" s="590"/>
      <c r="AD51" s="549"/>
    </row>
    <row r="52" spans="2:30" s="164" customFormat="1" ht="33" customHeight="1" x14ac:dyDescent="0.2">
      <c r="B52" s="383">
        <v>12</v>
      </c>
      <c r="C52" s="335" t="s">
        <v>66</v>
      </c>
      <c r="D52" s="322" t="s">
        <v>67</v>
      </c>
      <c r="E52" s="384">
        <f>F52/15</f>
        <v>384.22333333333336</v>
      </c>
      <c r="F52" s="324">
        <v>5763.35</v>
      </c>
      <c r="G52" s="384"/>
      <c r="H52" s="384"/>
      <c r="I52" s="384"/>
      <c r="J52" s="38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>
        <v>548.85</v>
      </c>
      <c r="W52" s="324"/>
      <c r="X52" s="324"/>
      <c r="Y52" s="324">
        <f>V52</f>
        <v>548.85</v>
      </c>
      <c r="Z52" s="324">
        <f>F52-Y52</f>
        <v>5214.5</v>
      </c>
      <c r="AA52" s="548">
        <f t="shared" si="15"/>
        <v>208.58</v>
      </c>
      <c r="AB52" s="589">
        <f t="shared" si="14"/>
        <v>5423.08</v>
      </c>
      <c r="AC52" s="590"/>
      <c r="AD52" s="549"/>
    </row>
    <row r="53" spans="2:30" s="164" customFormat="1" ht="32.25" customHeight="1" x14ac:dyDescent="0.2">
      <c r="B53" s="383">
        <v>13</v>
      </c>
      <c r="C53" s="335" t="s">
        <v>111</v>
      </c>
      <c r="D53" s="224" t="s">
        <v>112</v>
      </c>
      <c r="E53" s="384">
        <v>467.79</v>
      </c>
      <c r="F53" s="324">
        <v>7016.78</v>
      </c>
      <c r="G53" s="384"/>
      <c r="H53" s="384"/>
      <c r="I53" s="384"/>
      <c r="J53" s="38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>
        <v>778.2</v>
      </c>
      <c r="W53" s="324"/>
      <c r="X53" s="324"/>
      <c r="Y53" s="324">
        <v>778.2</v>
      </c>
      <c r="Z53" s="324">
        <f t="shared" ref="Z53" si="17">F53-Y53</f>
        <v>6238.58</v>
      </c>
      <c r="AA53" s="548">
        <f t="shared" si="15"/>
        <v>249.54320000000001</v>
      </c>
      <c r="AB53" s="589">
        <f t="shared" si="14"/>
        <v>6488.1232</v>
      </c>
      <c r="AC53" s="590"/>
      <c r="AD53" s="549"/>
    </row>
    <row r="54" spans="2:30" s="340" customFormat="1" ht="42" customHeight="1" x14ac:dyDescent="0.2">
      <c r="B54" s="394">
        <v>14</v>
      </c>
      <c r="C54" s="416" t="s">
        <v>217</v>
      </c>
      <c r="D54" s="413" t="s">
        <v>233</v>
      </c>
      <c r="E54" s="403">
        <f>F54/15</f>
        <v>313.34933333333333</v>
      </c>
      <c r="F54" s="404">
        <v>4700.24</v>
      </c>
      <c r="G54" s="403"/>
      <c r="H54" s="403"/>
      <c r="I54" s="403"/>
      <c r="J54" s="403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>
        <v>376.24030399999998</v>
      </c>
      <c r="W54" s="404"/>
      <c r="X54" s="404"/>
      <c r="Y54" s="404">
        <f>V54</f>
        <v>376.24030399999998</v>
      </c>
      <c r="Z54" s="404">
        <f>F54-Y54</f>
        <v>4323.9996959999999</v>
      </c>
      <c r="AA54" s="548">
        <f t="shared" si="15"/>
        <v>172.95998784</v>
      </c>
      <c r="AB54" s="589">
        <f t="shared" si="14"/>
        <v>4496.9596838400003</v>
      </c>
      <c r="AC54" s="590"/>
      <c r="AD54" s="550"/>
    </row>
    <row r="55" spans="2:30" s="164" customFormat="1" ht="33" customHeight="1" x14ac:dyDescent="0.2">
      <c r="B55" s="383">
        <v>15</v>
      </c>
      <c r="C55" s="335" t="s">
        <v>113</v>
      </c>
      <c r="D55" s="224" t="s">
        <v>112</v>
      </c>
      <c r="E55" s="384">
        <f>F55/15</f>
        <v>467.78533333333331</v>
      </c>
      <c r="F55" s="324">
        <v>7016.78</v>
      </c>
      <c r="G55" s="384"/>
      <c r="H55" s="384"/>
      <c r="I55" s="384"/>
      <c r="J55" s="38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>
        <v>778.2</v>
      </c>
      <c r="W55" s="324"/>
      <c r="X55" s="324"/>
      <c r="Y55" s="324">
        <v>778.2</v>
      </c>
      <c r="Z55" s="324">
        <f>F55-Y55</f>
        <v>6238.58</v>
      </c>
      <c r="AA55" s="548">
        <f t="shared" si="15"/>
        <v>249.54320000000001</v>
      </c>
      <c r="AB55" s="589">
        <f t="shared" si="14"/>
        <v>6488.1232</v>
      </c>
      <c r="AC55" s="590"/>
      <c r="AD55" s="549"/>
    </row>
    <row r="56" spans="2:30" s="164" customFormat="1" ht="36.75" customHeight="1" x14ac:dyDescent="0.2">
      <c r="B56" s="383">
        <v>16</v>
      </c>
      <c r="C56" s="335" t="s">
        <v>234</v>
      </c>
      <c r="D56" s="224" t="s">
        <v>112</v>
      </c>
      <c r="E56" s="384">
        <f>F56/15</f>
        <v>467.74933333333331</v>
      </c>
      <c r="F56" s="324">
        <v>7016.24</v>
      </c>
      <c r="G56" s="384"/>
      <c r="H56" s="384"/>
      <c r="I56" s="384"/>
      <c r="J56" s="38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>
        <v>778.2</v>
      </c>
      <c r="W56" s="324"/>
      <c r="X56" s="324"/>
      <c r="Y56" s="324">
        <v>778.2</v>
      </c>
      <c r="Z56" s="324">
        <f>F56-Y56</f>
        <v>6238.04</v>
      </c>
      <c r="AA56" s="548">
        <f t="shared" si="15"/>
        <v>249.52160000000001</v>
      </c>
      <c r="AB56" s="589">
        <f t="shared" si="14"/>
        <v>6487.5616</v>
      </c>
      <c r="AC56" s="590"/>
      <c r="AD56" s="549"/>
    </row>
    <row r="57" spans="2:30" s="164" customFormat="1" ht="42.75" customHeight="1" x14ac:dyDescent="0.2">
      <c r="B57" s="383">
        <v>17</v>
      </c>
      <c r="C57" s="395" t="s">
        <v>265</v>
      </c>
      <c r="D57" s="413" t="s">
        <v>235</v>
      </c>
      <c r="E57" s="403">
        <v>313.34933333333333</v>
      </c>
      <c r="F57" s="404">
        <v>4700.24</v>
      </c>
      <c r="G57" s="403"/>
      <c r="H57" s="403"/>
      <c r="I57" s="403"/>
      <c r="J57" s="403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>
        <v>376.24030399999998</v>
      </c>
      <c r="W57" s="404"/>
      <c r="X57" s="404"/>
      <c r="Y57" s="404">
        <v>376.24030399999998</v>
      </c>
      <c r="Z57" s="404">
        <v>4324</v>
      </c>
      <c r="AA57" s="548">
        <f t="shared" si="15"/>
        <v>172.96</v>
      </c>
      <c r="AB57" s="589">
        <f t="shared" si="14"/>
        <v>4496.96</v>
      </c>
      <c r="AC57" s="590"/>
      <c r="AD57" s="549"/>
    </row>
    <row r="58" spans="2:30" s="164" customFormat="1" ht="8.4499999999999993" hidden="1" customHeight="1" x14ac:dyDescent="0.2">
      <c r="B58" s="386"/>
      <c r="C58" s="386"/>
      <c r="D58" s="386"/>
      <c r="E58" s="384">
        <f t="shared" ref="E58:E75" si="18">F58/15</f>
        <v>0</v>
      </c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24">
        <f t="shared" ref="Y58:Y75" si="19">V58</f>
        <v>0</v>
      </c>
      <c r="Z58" s="386"/>
      <c r="AA58" s="548">
        <f t="shared" si="15"/>
        <v>0</v>
      </c>
      <c r="AB58" s="552"/>
      <c r="AC58" s="552"/>
      <c r="AD58" s="549"/>
    </row>
    <row r="59" spans="2:30" s="164" customFormat="1" ht="21" hidden="1" customHeight="1" x14ac:dyDescent="0.2">
      <c r="B59" s="386"/>
      <c r="C59" s="386"/>
      <c r="D59" s="386"/>
      <c r="E59" s="384">
        <f t="shared" si="18"/>
        <v>0</v>
      </c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24">
        <f t="shared" si="19"/>
        <v>0</v>
      </c>
      <c r="Z59" s="386"/>
      <c r="AA59" s="548">
        <f t="shared" si="15"/>
        <v>0</v>
      </c>
      <c r="AB59" s="552"/>
      <c r="AC59" s="552"/>
      <c r="AD59" s="549"/>
    </row>
    <row r="60" spans="2:30" s="164" customFormat="1" ht="21" customHeight="1" x14ac:dyDescent="0.2">
      <c r="B60" s="386"/>
      <c r="C60" s="386"/>
      <c r="D60" s="386"/>
      <c r="E60" s="384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24"/>
      <c r="Z60" s="386"/>
      <c r="AA60" s="548">
        <f t="shared" si="15"/>
        <v>0</v>
      </c>
      <c r="AB60" s="553"/>
      <c r="AC60" s="554"/>
      <c r="AD60" s="549"/>
    </row>
    <row r="61" spans="2:30" s="164" customFormat="1" ht="44.25" customHeight="1" x14ac:dyDescent="0.2">
      <c r="B61" s="386"/>
      <c r="C61" s="386"/>
      <c r="D61" s="386"/>
      <c r="E61" s="384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24"/>
      <c r="Z61" s="386"/>
      <c r="AA61" s="548">
        <f t="shared" si="15"/>
        <v>0</v>
      </c>
      <c r="AB61" s="553"/>
      <c r="AC61" s="554"/>
      <c r="AD61" s="549"/>
    </row>
    <row r="62" spans="2:30" s="164" customFormat="1" ht="3" customHeight="1" x14ac:dyDescent="0.2">
      <c r="B62" s="386"/>
      <c r="C62" s="386"/>
      <c r="D62" s="386"/>
      <c r="E62" s="384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24"/>
      <c r="Z62" s="386"/>
      <c r="AA62" s="548">
        <f t="shared" si="15"/>
        <v>0</v>
      </c>
      <c r="AB62" s="553"/>
      <c r="AC62" s="554"/>
      <c r="AD62" s="549"/>
    </row>
    <row r="63" spans="2:30" s="164" customFormat="1" ht="26.25" customHeight="1" x14ac:dyDescent="0.2">
      <c r="B63" s="439"/>
      <c r="C63" s="447" t="s">
        <v>71</v>
      </c>
      <c r="D63" s="436"/>
      <c r="E63" s="437"/>
      <c r="F63" s="438"/>
      <c r="G63" s="437">
        <v>5</v>
      </c>
      <c r="H63" s="437">
        <f>G63</f>
        <v>5</v>
      </c>
      <c r="I63" s="437">
        <v>0</v>
      </c>
      <c r="J63" s="437">
        <v>0</v>
      </c>
      <c r="K63" s="438"/>
      <c r="L63" s="438">
        <f>IF(E63=47.16,0,IF(E63&gt;47.16,J63*0.5,0))</f>
        <v>0</v>
      </c>
      <c r="M63" s="438" t="e">
        <f>F63+G63+H63+#REF!+L63+I63</f>
        <v>#REF!</v>
      </c>
      <c r="N63" s="438" t="e">
        <f>VLOOKUP(M63,Tarifa1,1)</f>
        <v>#REF!</v>
      </c>
      <c r="O63" s="438" t="e">
        <f>M63-N63</f>
        <v>#REF!</v>
      </c>
      <c r="P63" s="438" t="e">
        <f>VLOOKUP(M63,Tarifa1,3)</f>
        <v>#REF!</v>
      </c>
      <c r="Q63" s="438" t="e">
        <f>O63*P63</f>
        <v>#REF!</v>
      </c>
      <c r="R63" s="438" t="e">
        <f>VLOOKUP(M63,Tarifa1,2)</f>
        <v>#REF!</v>
      </c>
      <c r="S63" s="438" t="e">
        <f>Q63+R63</f>
        <v>#REF!</v>
      </c>
      <c r="T63" s="438" t="e">
        <f>VLOOKUP(M63,Credito1,2)</f>
        <v>#REF!</v>
      </c>
      <c r="U63" s="438"/>
      <c r="V63" s="438"/>
      <c r="W63" s="438"/>
      <c r="X63" s="438"/>
      <c r="Y63" s="438"/>
      <c r="Z63" s="438"/>
      <c r="AA63" s="548">
        <f t="shared" si="15"/>
        <v>0</v>
      </c>
      <c r="AB63" s="609"/>
      <c r="AC63" s="610"/>
      <c r="AD63" s="549"/>
    </row>
    <row r="64" spans="2:30" s="164" customFormat="1" ht="47.25" customHeight="1" x14ac:dyDescent="0.2">
      <c r="B64" s="383">
        <v>18</v>
      </c>
      <c r="C64" s="395" t="s">
        <v>266</v>
      </c>
      <c r="D64" s="413" t="s">
        <v>72</v>
      </c>
      <c r="E64" s="403">
        <f>F64/15</f>
        <v>535.26266666666663</v>
      </c>
      <c r="F64" s="404">
        <v>8028.94</v>
      </c>
      <c r="G64" s="403"/>
      <c r="H64" s="403"/>
      <c r="I64" s="403"/>
      <c r="J64" s="403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>
        <v>1003.9427279999999</v>
      </c>
      <c r="W64" s="404"/>
      <c r="X64" s="404"/>
      <c r="Y64" s="404">
        <f>V64</f>
        <v>1003.9427279999999</v>
      </c>
      <c r="Z64" s="404">
        <v>7025</v>
      </c>
      <c r="AA64" s="548">
        <f t="shared" si="15"/>
        <v>281</v>
      </c>
      <c r="AB64" s="664">
        <f>Z64+AA64</f>
        <v>7306</v>
      </c>
      <c r="AC64" s="665"/>
      <c r="AD64" s="549"/>
    </row>
    <row r="65" spans="1:30" s="164" customFormat="1" ht="55.15" customHeight="1" x14ac:dyDescent="0.2">
      <c r="B65" s="383">
        <v>19</v>
      </c>
      <c r="C65" s="335" t="s">
        <v>73</v>
      </c>
      <c r="D65" s="224" t="s">
        <v>67</v>
      </c>
      <c r="E65" s="384">
        <f t="shared" si="18"/>
        <v>384.22333333333336</v>
      </c>
      <c r="F65" s="387">
        <v>5763.35</v>
      </c>
      <c r="G65" s="384">
        <v>7</v>
      </c>
      <c r="H65" s="384">
        <f>G65</f>
        <v>7</v>
      </c>
      <c r="I65" s="384">
        <v>0</v>
      </c>
      <c r="J65" s="384">
        <v>0</v>
      </c>
      <c r="K65" s="324"/>
      <c r="L65" s="324">
        <f>IF(E65=47.16,0,IF(E65&gt;47.16,J65*0.5,0))</f>
        <v>0</v>
      </c>
      <c r="M65" s="324" t="e">
        <f>F65+G65+H65+#REF!+L65+I65</f>
        <v>#REF!</v>
      </c>
      <c r="N65" s="324" t="e">
        <f>VLOOKUP(M65,Tarifa1,1)</f>
        <v>#REF!</v>
      </c>
      <c r="O65" s="324" t="e">
        <f>M65-N65</f>
        <v>#REF!</v>
      </c>
      <c r="P65" s="324" t="e">
        <f>VLOOKUP(M65,Tarifa1,3)</f>
        <v>#REF!</v>
      </c>
      <c r="Q65" s="324" t="e">
        <f>O65*P65</f>
        <v>#REF!</v>
      </c>
      <c r="R65" s="324" t="e">
        <f>VLOOKUP(M65,Tarifa1,2)</f>
        <v>#REF!</v>
      </c>
      <c r="S65" s="324" t="e">
        <f>Q65+R65</f>
        <v>#REF!</v>
      </c>
      <c r="T65" s="324" t="e">
        <f>VLOOKUP(M65,Credito1,2)</f>
        <v>#REF!</v>
      </c>
      <c r="U65" s="324"/>
      <c r="V65" s="324">
        <v>598.38</v>
      </c>
      <c r="W65" s="324"/>
      <c r="X65" s="324"/>
      <c r="Y65" s="324">
        <f t="shared" si="19"/>
        <v>598.38</v>
      </c>
      <c r="Z65" s="324">
        <f>F65-Y65</f>
        <v>5164.97</v>
      </c>
      <c r="AA65" s="548">
        <f t="shared" si="15"/>
        <v>206.59880000000001</v>
      </c>
      <c r="AB65" s="664">
        <f t="shared" ref="AB65:AB77" si="20">Z65+AA65</f>
        <v>5371.5688</v>
      </c>
      <c r="AC65" s="665"/>
      <c r="AD65" s="549"/>
    </row>
    <row r="66" spans="1:30" s="164" customFormat="1" ht="29.25" customHeight="1" x14ac:dyDescent="0.2">
      <c r="B66" s="439"/>
      <c r="C66" s="447" t="s">
        <v>74</v>
      </c>
      <c r="D66" s="436"/>
      <c r="E66" s="437"/>
      <c r="F66" s="438"/>
      <c r="G66" s="437">
        <v>8</v>
      </c>
      <c r="H66" s="437">
        <f>G66</f>
        <v>8</v>
      </c>
      <c r="I66" s="437">
        <v>0</v>
      </c>
      <c r="J66" s="437">
        <v>0</v>
      </c>
      <c r="K66" s="438"/>
      <c r="L66" s="438">
        <f>IF(E66=47.16,0,IF(E66&gt;47.16,J66*0.5,0))</f>
        <v>0</v>
      </c>
      <c r="M66" s="438" t="e">
        <f>F66+G66+H66+#REF!+L66+I66</f>
        <v>#REF!</v>
      </c>
      <c r="N66" s="438" t="e">
        <f>VLOOKUP(M66,Tarifa1,1)</f>
        <v>#REF!</v>
      </c>
      <c r="O66" s="438" t="e">
        <f>M66-N66</f>
        <v>#REF!</v>
      </c>
      <c r="P66" s="438" t="e">
        <f>VLOOKUP(M66,Tarifa1,3)</f>
        <v>#REF!</v>
      </c>
      <c r="Q66" s="438" t="e">
        <f>O66*P66</f>
        <v>#REF!</v>
      </c>
      <c r="R66" s="438" t="e">
        <f>VLOOKUP(M66,Tarifa1,2)</f>
        <v>#REF!</v>
      </c>
      <c r="S66" s="438" t="e">
        <f>Q66+R66</f>
        <v>#REF!</v>
      </c>
      <c r="T66" s="438" t="e">
        <f>VLOOKUP(M66,Credito1,2)</f>
        <v>#REF!</v>
      </c>
      <c r="U66" s="438"/>
      <c r="V66" s="438"/>
      <c r="W66" s="438"/>
      <c r="X66" s="438"/>
      <c r="Y66" s="438"/>
      <c r="Z66" s="438"/>
      <c r="AA66" s="548">
        <f t="shared" si="15"/>
        <v>0</v>
      </c>
      <c r="AB66" s="664">
        <f t="shared" si="20"/>
        <v>0</v>
      </c>
      <c r="AC66" s="665"/>
      <c r="AD66" s="549"/>
    </row>
    <row r="67" spans="1:30" s="164" customFormat="1" ht="37.5" customHeight="1" x14ac:dyDescent="0.2">
      <c r="B67" s="383">
        <v>20</v>
      </c>
      <c r="C67" s="176" t="s">
        <v>75</v>
      </c>
      <c r="D67" s="224" t="s">
        <v>76</v>
      </c>
      <c r="E67" s="384">
        <f t="shared" si="18"/>
        <v>393.63</v>
      </c>
      <c r="F67" s="387">
        <v>5904.45</v>
      </c>
      <c r="G67" s="384">
        <v>7</v>
      </c>
      <c r="H67" s="384">
        <f t="shared" ref="H67" si="21">G67</f>
        <v>7</v>
      </c>
      <c r="I67" s="384">
        <v>0</v>
      </c>
      <c r="J67" s="384">
        <v>0</v>
      </c>
      <c r="K67" s="324"/>
      <c r="L67" s="324">
        <f t="shared" ref="L67" si="22">IF(E67=47.16,0,IF(E67&gt;47.16,J67*0.5,0))</f>
        <v>0</v>
      </c>
      <c r="M67" s="324" t="e">
        <f>F67+G67+H67+#REF!+L67+I67</f>
        <v>#REF!</v>
      </c>
      <c r="N67" s="324" t="e">
        <f t="shared" ref="N67" si="23">VLOOKUP(M67,Tarifa1,1)</f>
        <v>#REF!</v>
      </c>
      <c r="O67" s="324" t="e">
        <f t="shared" ref="O67" si="24">M67-N67</f>
        <v>#REF!</v>
      </c>
      <c r="P67" s="324" t="e">
        <f t="shared" ref="P67" si="25">VLOOKUP(M67,Tarifa1,3)</f>
        <v>#REF!</v>
      </c>
      <c r="Q67" s="324" t="e">
        <f t="shared" ref="Q67" si="26">O67*P67</f>
        <v>#REF!</v>
      </c>
      <c r="R67" s="324" t="e">
        <f t="shared" ref="R67" si="27">VLOOKUP(M67,Tarifa1,2)</f>
        <v>#REF!</v>
      </c>
      <c r="S67" s="324" t="e">
        <f t="shared" ref="S67" si="28">Q67+R67</f>
        <v>#REF!</v>
      </c>
      <c r="T67" s="324" t="e">
        <f t="shared" ref="T67" si="29">VLOOKUP(M67,Credito1,2)</f>
        <v>#REF!</v>
      </c>
      <c r="U67" s="324"/>
      <c r="V67" s="324">
        <v>574.13</v>
      </c>
      <c r="W67" s="324"/>
      <c r="X67" s="324"/>
      <c r="Y67" s="324">
        <f t="shared" si="19"/>
        <v>574.13</v>
      </c>
      <c r="Z67" s="324">
        <f>F67-Y67</f>
        <v>5330.32</v>
      </c>
      <c r="AA67" s="548">
        <f t="shared" si="15"/>
        <v>213.21279999999999</v>
      </c>
      <c r="AB67" s="664">
        <f t="shared" si="20"/>
        <v>5543.5328</v>
      </c>
      <c r="AC67" s="665"/>
      <c r="AD67" s="549"/>
    </row>
    <row r="68" spans="1:30" s="164" customFormat="1" ht="43.9" customHeight="1" x14ac:dyDescent="0.2">
      <c r="B68" s="439"/>
      <c r="C68" s="450" t="s">
        <v>77</v>
      </c>
      <c r="D68" s="436"/>
      <c r="E68" s="437"/>
      <c r="F68" s="438"/>
      <c r="G68" s="437">
        <v>0</v>
      </c>
      <c r="H68" s="437">
        <f>G68</f>
        <v>0</v>
      </c>
      <c r="I68" s="437">
        <v>0</v>
      </c>
      <c r="J68" s="437">
        <v>0</v>
      </c>
      <c r="K68" s="438"/>
      <c r="L68" s="438">
        <f t="shared" ref="L68:L78" si="30">IF(E68=47.16,0,IF(E68&gt;47.16,J68*0.5,0))</f>
        <v>0</v>
      </c>
      <c r="M68" s="438" t="e">
        <f>F68+G68+H68+#REF!+L68+I68</f>
        <v>#REF!</v>
      </c>
      <c r="N68" s="438" t="e">
        <f t="shared" ref="N68:N78" si="31">VLOOKUP(M68,Tarifa1,1)</f>
        <v>#REF!</v>
      </c>
      <c r="O68" s="438" t="e">
        <f t="shared" ref="O68:O78" si="32">M68-N68</f>
        <v>#REF!</v>
      </c>
      <c r="P68" s="438" t="e">
        <f t="shared" ref="P68:P78" si="33">VLOOKUP(M68,Tarifa1,3)</f>
        <v>#REF!</v>
      </c>
      <c r="Q68" s="438" t="e">
        <f t="shared" ref="Q68:Q78" si="34">O68*P68</f>
        <v>#REF!</v>
      </c>
      <c r="R68" s="438" t="e">
        <f t="shared" ref="R68:R78" si="35">VLOOKUP(M68,Tarifa1,2)</f>
        <v>#REF!</v>
      </c>
      <c r="S68" s="438" t="e">
        <f t="shared" ref="S68:S78" si="36">Q68+R68</f>
        <v>#REF!</v>
      </c>
      <c r="T68" s="438" t="e">
        <f t="shared" ref="T68:T78" si="37">VLOOKUP(M68,Credito1,2)</f>
        <v>#REF!</v>
      </c>
      <c r="U68" s="438"/>
      <c r="V68" s="438"/>
      <c r="W68" s="438"/>
      <c r="X68" s="438"/>
      <c r="Y68" s="438"/>
      <c r="Z68" s="438"/>
      <c r="AA68" s="548">
        <f t="shared" si="15"/>
        <v>0</v>
      </c>
      <c r="AB68" s="664">
        <f t="shared" si="20"/>
        <v>0</v>
      </c>
      <c r="AC68" s="665"/>
      <c r="AD68" s="549"/>
    </row>
    <row r="69" spans="1:30" s="164" customFormat="1" ht="30.75" customHeight="1" x14ac:dyDescent="0.2">
      <c r="B69" s="383">
        <v>21</v>
      </c>
      <c r="C69" s="335" t="s">
        <v>78</v>
      </c>
      <c r="D69" s="391" t="s">
        <v>79</v>
      </c>
      <c r="E69" s="384">
        <f t="shared" si="18"/>
        <v>328.66200000000003</v>
      </c>
      <c r="F69" s="387">
        <v>4929.93</v>
      </c>
      <c r="G69" s="384">
        <v>0</v>
      </c>
      <c r="H69" s="384">
        <f>G69</f>
        <v>0</v>
      </c>
      <c r="I69" s="384">
        <v>0</v>
      </c>
      <c r="J69" s="384">
        <v>0</v>
      </c>
      <c r="K69" s="324"/>
      <c r="L69" s="324">
        <f t="shared" si="30"/>
        <v>0</v>
      </c>
      <c r="M69" s="324" t="e">
        <f>F69+G69+H69+#REF!+L69+I69</f>
        <v>#REF!</v>
      </c>
      <c r="N69" s="324" t="e">
        <f t="shared" si="31"/>
        <v>#REF!</v>
      </c>
      <c r="O69" s="324" t="e">
        <f t="shared" si="32"/>
        <v>#REF!</v>
      </c>
      <c r="P69" s="324" t="e">
        <f t="shared" si="33"/>
        <v>#REF!</v>
      </c>
      <c r="Q69" s="324" t="e">
        <f t="shared" si="34"/>
        <v>#REF!</v>
      </c>
      <c r="R69" s="324" t="e">
        <f t="shared" si="35"/>
        <v>#REF!</v>
      </c>
      <c r="S69" s="324" t="e">
        <f t="shared" si="36"/>
        <v>#REF!</v>
      </c>
      <c r="T69" s="324" t="e">
        <f t="shared" si="37"/>
        <v>#REF!</v>
      </c>
      <c r="U69" s="324"/>
      <c r="V69" s="324">
        <v>370.74</v>
      </c>
      <c r="W69" s="324"/>
      <c r="X69" s="324"/>
      <c r="Y69" s="324">
        <f t="shared" si="19"/>
        <v>370.74</v>
      </c>
      <c r="Z69" s="324">
        <f>F69-Y69</f>
        <v>4559.1900000000005</v>
      </c>
      <c r="AA69" s="548">
        <f t="shared" si="15"/>
        <v>182.36760000000001</v>
      </c>
      <c r="AB69" s="664">
        <f t="shared" si="20"/>
        <v>4741.5576000000001</v>
      </c>
      <c r="AC69" s="665"/>
      <c r="AD69" s="549"/>
    </row>
    <row r="70" spans="1:30" s="164" customFormat="1" ht="30.75" customHeight="1" x14ac:dyDescent="0.2">
      <c r="B70" s="439"/>
      <c r="C70" s="440" t="s">
        <v>80</v>
      </c>
      <c r="D70" s="436"/>
      <c r="E70" s="437"/>
      <c r="F70" s="438"/>
      <c r="G70" s="437">
        <v>0</v>
      </c>
      <c r="H70" s="437">
        <f>G70</f>
        <v>0</v>
      </c>
      <c r="I70" s="437">
        <v>0</v>
      </c>
      <c r="J70" s="437">
        <v>0</v>
      </c>
      <c r="K70" s="438"/>
      <c r="L70" s="438">
        <f t="shared" si="30"/>
        <v>0</v>
      </c>
      <c r="M70" s="438" t="e">
        <f>F70+G70+H70+#REF!+L70+I70</f>
        <v>#REF!</v>
      </c>
      <c r="N70" s="438" t="e">
        <f t="shared" si="31"/>
        <v>#REF!</v>
      </c>
      <c r="O70" s="438" t="e">
        <f t="shared" si="32"/>
        <v>#REF!</v>
      </c>
      <c r="P70" s="438" t="e">
        <f t="shared" si="33"/>
        <v>#REF!</v>
      </c>
      <c r="Q70" s="438" t="e">
        <f t="shared" si="34"/>
        <v>#REF!</v>
      </c>
      <c r="R70" s="438" t="e">
        <f t="shared" si="35"/>
        <v>#REF!</v>
      </c>
      <c r="S70" s="438" t="e">
        <f t="shared" si="36"/>
        <v>#REF!</v>
      </c>
      <c r="T70" s="438" t="e">
        <f t="shared" si="37"/>
        <v>#REF!</v>
      </c>
      <c r="U70" s="438"/>
      <c r="V70" s="438"/>
      <c r="W70" s="438"/>
      <c r="X70" s="438"/>
      <c r="Y70" s="438"/>
      <c r="Z70" s="438"/>
      <c r="AA70" s="548">
        <f t="shared" si="15"/>
        <v>0</v>
      </c>
      <c r="AB70" s="664">
        <f t="shared" si="20"/>
        <v>0</v>
      </c>
      <c r="AC70" s="665"/>
      <c r="AD70" s="549"/>
    </row>
    <row r="71" spans="1:30" s="164" customFormat="1" ht="28.5" customHeight="1" x14ac:dyDescent="0.2">
      <c r="B71" s="383">
        <v>22</v>
      </c>
      <c r="C71" s="395" t="s">
        <v>267</v>
      </c>
      <c r="D71" s="409" t="s">
        <v>81</v>
      </c>
      <c r="E71" s="403">
        <f>F71/15</f>
        <v>313.34933333333333</v>
      </c>
      <c r="F71" s="404">
        <v>4700.24</v>
      </c>
      <c r="G71" s="403"/>
      <c r="H71" s="403"/>
      <c r="I71" s="403"/>
      <c r="J71" s="403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>
        <v>376.24030399999998</v>
      </c>
      <c r="W71" s="404"/>
      <c r="X71" s="404"/>
      <c r="Y71" s="404">
        <f>V71</f>
        <v>376.24030399999998</v>
      </c>
      <c r="Z71" s="404">
        <f>F71-Y71</f>
        <v>4323.9996959999999</v>
      </c>
      <c r="AA71" s="548">
        <f t="shared" si="15"/>
        <v>172.95998784</v>
      </c>
      <c r="AB71" s="664">
        <f t="shared" si="20"/>
        <v>4496.9596838400003</v>
      </c>
      <c r="AC71" s="665"/>
      <c r="AD71" s="549"/>
    </row>
    <row r="72" spans="1:30" s="164" customFormat="1" ht="31.5" customHeight="1" x14ac:dyDescent="0.2">
      <c r="B72" s="383">
        <v>23</v>
      </c>
      <c r="C72" s="335" t="s">
        <v>202</v>
      </c>
      <c r="D72" s="219" t="s">
        <v>67</v>
      </c>
      <c r="E72" s="384">
        <f t="shared" si="18"/>
        <v>290.14666666666665</v>
      </c>
      <c r="F72" s="324">
        <v>4352.2</v>
      </c>
      <c r="G72" s="384">
        <v>0</v>
      </c>
      <c r="H72" s="384">
        <f t="shared" ref="H72:H78" si="38">G72</f>
        <v>0</v>
      </c>
      <c r="I72" s="384">
        <v>0</v>
      </c>
      <c r="J72" s="384">
        <v>0</v>
      </c>
      <c r="K72" s="324"/>
      <c r="L72" s="324">
        <f t="shared" si="30"/>
        <v>0</v>
      </c>
      <c r="M72" s="324" t="e">
        <f>F72+G72+H72+#REF!+L72+I72</f>
        <v>#REF!</v>
      </c>
      <c r="N72" s="324" t="e">
        <f t="shared" si="31"/>
        <v>#REF!</v>
      </c>
      <c r="O72" s="324" t="e">
        <f t="shared" si="32"/>
        <v>#REF!</v>
      </c>
      <c r="P72" s="324" t="e">
        <f t="shared" si="33"/>
        <v>#REF!</v>
      </c>
      <c r="Q72" s="324" t="e">
        <f t="shared" si="34"/>
        <v>#REF!</v>
      </c>
      <c r="R72" s="324" t="e">
        <f t="shared" si="35"/>
        <v>#REF!</v>
      </c>
      <c r="S72" s="324" t="e">
        <f t="shared" si="36"/>
        <v>#REF!</v>
      </c>
      <c r="T72" s="324" t="e">
        <f t="shared" si="37"/>
        <v>#REF!</v>
      </c>
      <c r="U72" s="324"/>
      <c r="V72" s="324">
        <v>338.37</v>
      </c>
      <c r="W72" s="324"/>
      <c r="X72" s="324"/>
      <c r="Y72" s="324">
        <f t="shared" si="19"/>
        <v>338.37</v>
      </c>
      <c r="Z72" s="324">
        <f>F72-Y72</f>
        <v>4013.83</v>
      </c>
      <c r="AA72" s="548">
        <f t="shared" si="15"/>
        <v>160.5532</v>
      </c>
      <c r="AB72" s="664">
        <f t="shared" si="20"/>
        <v>4174.3832000000002</v>
      </c>
      <c r="AC72" s="665"/>
      <c r="AD72" s="549"/>
    </row>
    <row r="73" spans="1:30" s="164" customFormat="1" ht="32.25" customHeight="1" x14ac:dyDescent="0.2">
      <c r="B73" s="383">
        <v>24</v>
      </c>
      <c r="C73" s="335" t="s">
        <v>82</v>
      </c>
      <c r="D73" s="219" t="s">
        <v>83</v>
      </c>
      <c r="E73" s="384">
        <f t="shared" si="18"/>
        <v>334.98266666666666</v>
      </c>
      <c r="F73" s="324">
        <v>5024.74</v>
      </c>
      <c r="G73" s="384">
        <v>9</v>
      </c>
      <c r="H73" s="384">
        <f t="shared" si="38"/>
        <v>9</v>
      </c>
      <c r="I73" s="384">
        <v>0</v>
      </c>
      <c r="J73" s="384">
        <v>0</v>
      </c>
      <c r="K73" s="324"/>
      <c r="L73" s="324">
        <f t="shared" si="30"/>
        <v>0</v>
      </c>
      <c r="M73" s="324" t="e">
        <f>F73+G73+H73+#REF!+L73+I73</f>
        <v>#REF!</v>
      </c>
      <c r="N73" s="324" t="e">
        <f t="shared" si="31"/>
        <v>#REF!</v>
      </c>
      <c r="O73" s="324" t="e">
        <f t="shared" si="32"/>
        <v>#REF!</v>
      </c>
      <c r="P73" s="324" t="e">
        <f t="shared" si="33"/>
        <v>#REF!</v>
      </c>
      <c r="Q73" s="324" t="e">
        <f t="shared" si="34"/>
        <v>#REF!</v>
      </c>
      <c r="R73" s="324" t="e">
        <f t="shared" si="35"/>
        <v>#REF!</v>
      </c>
      <c r="S73" s="324" t="e">
        <f t="shared" si="36"/>
        <v>#REF!</v>
      </c>
      <c r="T73" s="324" t="e">
        <f t="shared" si="37"/>
        <v>#REF!</v>
      </c>
      <c r="U73" s="324"/>
      <c r="V73" s="324">
        <v>385.91</v>
      </c>
      <c r="W73" s="324"/>
      <c r="X73" s="324"/>
      <c r="Y73" s="324">
        <f t="shared" si="19"/>
        <v>385.91</v>
      </c>
      <c r="Z73" s="324">
        <f t="shared" ref="Z73:Z77" si="39">F73-Y73</f>
        <v>4638.83</v>
      </c>
      <c r="AA73" s="548">
        <f t="shared" si="15"/>
        <v>185.5532</v>
      </c>
      <c r="AB73" s="664">
        <f t="shared" si="20"/>
        <v>4824.3832000000002</v>
      </c>
      <c r="AC73" s="665"/>
      <c r="AD73" s="549"/>
    </row>
    <row r="74" spans="1:30" s="164" customFormat="1" ht="31.5" customHeight="1" x14ac:dyDescent="0.2">
      <c r="B74" s="383">
        <v>25</v>
      </c>
      <c r="C74" s="335" t="s">
        <v>84</v>
      </c>
      <c r="D74" s="176" t="s">
        <v>85</v>
      </c>
      <c r="E74" s="384">
        <f t="shared" si="18"/>
        <v>378.63733333333334</v>
      </c>
      <c r="F74" s="324">
        <v>5679.56</v>
      </c>
      <c r="G74" s="384">
        <v>0</v>
      </c>
      <c r="H74" s="384">
        <f t="shared" si="38"/>
        <v>0</v>
      </c>
      <c r="I74" s="384">
        <v>0</v>
      </c>
      <c r="J74" s="384">
        <v>0</v>
      </c>
      <c r="K74" s="324"/>
      <c r="L74" s="324">
        <f t="shared" si="30"/>
        <v>0</v>
      </c>
      <c r="M74" s="324" t="e">
        <f>F74+G74+H74+#REF!+L74+I74</f>
        <v>#REF!</v>
      </c>
      <c r="N74" s="324" t="e">
        <f t="shared" si="31"/>
        <v>#REF!</v>
      </c>
      <c r="O74" s="324" t="e">
        <f t="shared" si="32"/>
        <v>#REF!</v>
      </c>
      <c r="P74" s="324" t="e">
        <f t="shared" si="33"/>
        <v>#REF!</v>
      </c>
      <c r="Q74" s="324" t="e">
        <f t="shared" si="34"/>
        <v>#REF!</v>
      </c>
      <c r="R74" s="324" t="e">
        <f t="shared" si="35"/>
        <v>#REF!</v>
      </c>
      <c r="S74" s="324" t="e">
        <f t="shared" si="36"/>
        <v>#REF!</v>
      </c>
      <c r="T74" s="324" t="e">
        <f t="shared" si="37"/>
        <v>#REF!</v>
      </c>
      <c r="U74" s="324"/>
      <c r="V74" s="324">
        <v>527.36</v>
      </c>
      <c r="W74" s="324"/>
      <c r="X74" s="324"/>
      <c r="Y74" s="324">
        <f t="shared" si="19"/>
        <v>527.36</v>
      </c>
      <c r="Z74" s="324">
        <f t="shared" si="39"/>
        <v>5152.2000000000007</v>
      </c>
      <c r="AA74" s="548">
        <f t="shared" si="15"/>
        <v>206.08800000000002</v>
      </c>
      <c r="AB74" s="664">
        <f t="shared" si="20"/>
        <v>5358.2880000000005</v>
      </c>
      <c r="AC74" s="665"/>
      <c r="AD74" s="549"/>
    </row>
    <row r="75" spans="1:30" s="164" customFormat="1" ht="34.5" customHeight="1" x14ac:dyDescent="0.2">
      <c r="B75" s="383">
        <v>26</v>
      </c>
      <c r="C75" s="335" t="s">
        <v>86</v>
      </c>
      <c r="D75" s="219" t="s">
        <v>87</v>
      </c>
      <c r="E75" s="384">
        <f t="shared" si="18"/>
        <v>249.76733333333334</v>
      </c>
      <c r="F75" s="324">
        <v>3746.51</v>
      </c>
      <c r="G75" s="384">
        <v>0</v>
      </c>
      <c r="H75" s="384">
        <f t="shared" si="38"/>
        <v>0</v>
      </c>
      <c r="I75" s="384">
        <v>0</v>
      </c>
      <c r="J75" s="384">
        <v>0</v>
      </c>
      <c r="K75" s="324"/>
      <c r="L75" s="324">
        <f t="shared" si="30"/>
        <v>0</v>
      </c>
      <c r="M75" s="324" t="e">
        <f>F75+G75+H75+#REF!+L75+I75</f>
        <v>#REF!</v>
      </c>
      <c r="N75" s="324" t="e">
        <f t="shared" si="31"/>
        <v>#REF!</v>
      </c>
      <c r="O75" s="324" t="e">
        <f t="shared" si="32"/>
        <v>#REF!</v>
      </c>
      <c r="P75" s="324" t="e">
        <f t="shared" si="33"/>
        <v>#REF!</v>
      </c>
      <c r="Q75" s="324" t="e">
        <f t="shared" si="34"/>
        <v>#REF!</v>
      </c>
      <c r="R75" s="324" t="e">
        <f t="shared" si="35"/>
        <v>#REF!</v>
      </c>
      <c r="S75" s="324" t="e">
        <f t="shared" si="36"/>
        <v>#REF!</v>
      </c>
      <c r="T75" s="324" t="e">
        <f t="shared" si="37"/>
        <v>#REF!</v>
      </c>
      <c r="U75" s="324"/>
      <c r="V75" s="324">
        <v>270.63</v>
      </c>
      <c r="W75" s="324"/>
      <c r="X75" s="324"/>
      <c r="Y75" s="324">
        <f t="shared" si="19"/>
        <v>270.63</v>
      </c>
      <c r="Z75" s="324">
        <f t="shared" si="39"/>
        <v>3475.88</v>
      </c>
      <c r="AA75" s="548">
        <f t="shared" si="15"/>
        <v>139.0352</v>
      </c>
      <c r="AB75" s="664">
        <f t="shared" si="20"/>
        <v>3614.9151999999999</v>
      </c>
      <c r="AC75" s="665"/>
      <c r="AD75" s="549"/>
    </row>
    <row r="76" spans="1:30" s="164" customFormat="1" ht="34.5" customHeight="1" x14ac:dyDescent="0.2">
      <c r="B76" s="383">
        <v>27</v>
      </c>
      <c r="C76" s="395" t="s">
        <v>278</v>
      </c>
      <c r="D76" s="413" t="s">
        <v>100</v>
      </c>
      <c r="E76" s="403">
        <f>F76/15</f>
        <v>289.11200000000002</v>
      </c>
      <c r="F76" s="404">
        <v>4336.68</v>
      </c>
      <c r="G76" s="403"/>
      <c r="H76" s="403"/>
      <c r="I76" s="403"/>
      <c r="J76" s="403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>
        <v>336.68497600000006</v>
      </c>
      <c r="W76" s="404"/>
      <c r="X76" s="404"/>
      <c r="Y76" s="404">
        <f>V76</f>
        <v>336.68497600000006</v>
      </c>
      <c r="Z76" s="324">
        <f t="shared" si="39"/>
        <v>3999.9950240000003</v>
      </c>
      <c r="AA76" s="548">
        <f t="shared" si="15"/>
        <v>159.99980096000002</v>
      </c>
      <c r="AB76" s="664">
        <f t="shared" si="20"/>
        <v>4159.9948249600002</v>
      </c>
      <c r="AC76" s="665"/>
      <c r="AD76" s="549"/>
    </row>
    <row r="77" spans="1:30" s="164" customFormat="1" ht="36" customHeight="1" x14ac:dyDescent="0.2">
      <c r="B77" s="383">
        <v>28</v>
      </c>
      <c r="C77" s="396" t="s">
        <v>90</v>
      </c>
      <c r="D77" s="176" t="s">
        <v>91</v>
      </c>
      <c r="E77" s="384">
        <v>364.01</v>
      </c>
      <c r="F77" s="324">
        <v>5460.19</v>
      </c>
      <c r="G77" s="384"/>
      <c r="H77" s="384"/>
      <c r="I77" s="384"/>
      <c r="J77" s="38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>
        <v>455.58</v>
      </c>
      <c r="W77" s="324"/>
      <c r="X77" s="324"/>
      <c r="Y77" s="324">
        <f>V77</f>
        <v>455.58</v>
      </c>
      <c r="Z77" s="324">
        <f t="shared" si="39"/>
        <v>5004.6099999999997</v>
      </c>
      <c r="AA77" s="548">
        <f t="shared" si="15"/>
        <v>200.18439999999998</v>
      </c>
      <c r="AB77" s="664">
        <f t="shared" si="20"/>
        <v>5204.7943999999998</v>
      </c>
      <c r="AC77" s="665"/>
      <c r="AD77" s="549"/>
    </row>
    <row r="78" spans="1:30" s="164" customFormat="1" ht="36" customHeight="1" x14ac:dyDescent="0.2">
      <c r="B78" s="383">
        <v>29</v>
      </c>
      <c r="C78" s="335"/>
      <c r="D78" s="176"/>
      <c r="E78" s="384"/>
      <c r="F78" s="324"/>
      <c r="G78" s="384">
        <v>1</v>
      </c>
      <c r="H78" s="384">
        <f t="shared" si="38"/>
        <v>1</v>
      </c>
      <c r="I78" s="384">
        <v>0</v>
      </c>
      <c r="J78" s="384">
        <v>0</v>
      </c>
      <c r="K78" s="324"/>
      <c r="L78" s="324">
        <f t="shared" si="30"/>
        <v>0</v>
      </c>
      <c r="M78" s="324" t="e">
        <f>F78+G78+H78+#REF!+L78+I78</f>
        <v>#REF!</v>
      </c>
      <c r="N78" s="324" t="e">
        <f t="shared" si="31"/>
        <v>#REF!</v>
      </c>
      <c r="O78" s="324" t="e">
        <f t="shared" si="32"/>
        <v>#REF!</v>
      </c>
      <c r="P78" s="324" t="e">
        <f t="shared" si="33"/>
        <v>#REF!</v>
      </c>
      <c r="Q78" s="324" t="e">
        <f t="shared" si="34"/>
        <v>#REF!</v>
      </c>
      <c r="R78" s="324" t="e">
        <f t="shared" si="35"/>
        <v>#REF!</v>
      </c>
      <c r="S78" s="324" t="e">
        <f t="shared" si="36"/>
        <v>#REF!</v>
      </c>
      <c r="T78" s="324" t="e">
        <f t="shared" si="37"/>
        <v>#REF!</v>
      </c>
      <c r="U78" s="324"/>
      <c r="V78" s="324"/>
      <c r="W78" s="324"/>
      <c r="X78" s="324"/>
      <c r="Y78" s="324"/>
      <c r="Z78" s="324"/>
      <c r="AA78" s="548"/>
      <c r="AB78" s="589"/>
      <c r="AC78" s="590"/>
      <c r="AD78" s="549"/>
    </row>
    <row r="79" spans="1:30" s="164" customFormat="1" ht="34.15" customHeight="1" thickBot="1" x14ac:dyDescent="0.25">
      <c r="B79" s="355"/>
      <c r="C79" s="388" t="s">
        <v>60</v>
      </c>
      <c r="D79" s="388"/>
      <c r="E79" s="390">
        <f t="shared" ref="E79:Z79" si="40">E39+E40+E42+E43+E45+E46+E47+E48+E49+E51+E52+E53+E54+E55+E56+E57+E64+E65+E67+E69+E71+E72+E73+E74+E75+E76+E77+E78</f>
        <v>12499.968666666669</v>
      </c>
      <c r="F79" s="390">
        <f t="shared" si="40"/>
        <v>187499.73</v>
      </c>
      <c r="G79" s="390">
        <f t="shared" si="40"/>
        <v>24</v>
      </c>
      <c r="H79" s="390">
        <f t="shared" si="40"/>
        <v>24</v>
      </c>
      <c r="I79" s="390">
        <f t="shared" si="40"/>
        <v>0</v>
      </c>
      <c r="J79" s="390">
        <f t="shared" si="40"/>
        <v>0</v>
      </c>
      <c r="K79" s="390">
        <f t="shared" si="40"/>
        <v>0</v>
      </c>
      <c r="L79" s="390">
        <f t="shared" si="40"/>
        <v>0</v>
      </c>
      <c r="M79" s="390" t="e">
        <f t="shared" si="40"/>
        <v>#REF!</v>
      </c>
      <c r="N79" s="390" t="e">
        <f t="shared" si="40"/>
        <v>#REF!</v>
      </c>
      <c r="O79" s="390" t="e">
        <f t="shared" si="40"/>
        <v>#REF!</v>
      </c>
      <c r="P79" s="390" t="e">
        <f t="shared" si="40"/>
        <v>#REF!</v>
      </c>
      <c r="Q79" s="390" t="e">
        <f t="shared" si="40"/>
        <v>#REF!</v>
      </c>
      <c r="R79" s="390" t="e">
        <f t="shared" si="40"/>
        <v>#REF!</v>
      </c>
      <c r="S79" s="390" t="e">
        <f t="shared" si="40"/>
        <v>#REF!</v>
      </c>
      <c r="T79" s="390" t="e">
        <f t="shared" si="40"/>
        <v>#REF!</v>
      </c>
      <c r="U79" s="390">
        <f t="shared" si="40"/>
        <v>0</v>
      </c>
      <c r="V79" s="390">
        <f t="shared" si="40"/>
        <v>22175.353104000005</v>
      </c>
      <c r="W79" s="390">
        <f t="shared" si="40"/>
        <v>0</v>
      </c>
      <c r="X79" s="390">
        <f t="shared" si="40"/>
        <v>0</v>
      </c>
      <c r="Y79" s="390">
        <f t="shared" si="40"/>
        <v>22175.353104000005</v>
      </c>
      <c r="Z79" s="390">
        <f t="shared" si="40"/>
        <v>165324.37953599999</v>
      </c>
      <c r="AA79" s="555"/>
      <c r="AB79" s="556"/>
      <c r="AC79" s="556"/>
      <c r="AD79" s="557"/>
    </row>
    <row r="80" spans="1:30" s="164" customFormat="1" ht="24" customHeight="1" x14ac:dyDescent="0.2">
      <c r="A80" s="165"/>
      <c r="B80" s="162"/>
      <c r="C80" s="320"/>
      <c r="D80" s="320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332"/>
      <c r="Y80" s="163"/>
      <c r="Z80" s="163"/>
      <c r="AA80" s="539"/>
      <c r="AB80" s="203"/>
      <c r="AC80" s="203"/>
      <c r="AD80" s="558"/>
    </row>
    <row r="81" spans="1:30" s="164" customFormat="1" ht="83.25" customHeight="1" x14ac:dyDescent="0.2">
      <c r="A81" s="165"/>
      <c r="B81" s="223"/>
      <c r="C81" s="661"/>
      <c r="D81" s="661"/>
      <c r="E81" s="223"/>
      <c r="F81" s="22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223"/>
      <c r="V81" s="401"/>
      <c r="W81" s="401"/>
      <c r="X81" s="401"/>
      <c r="Y81" s="401"/>
      <c r="Z81" s="401"/>
      <c r="AA81" s="539"/>
      <c r="AB81" s="203"/>
      <c r="AC81" s="203"/>
      <c r="AD81" s="558"/>
    </row>
    <row r="82" spans="1:30" s="164" customFormat="1" ht="24" customHeight="1" x14ac:dyDescent="0.2">
      <c r="A82" s="165"/>
      <c r="B82" s="223"/>
      <c r="C82" s="666" t="s">
        <v>157</v>
      </c>
      <c r="D82" s="666"/>
      <c r="E82" s="400"/>
      <c r="F82" s="400"/>
      <c r="G82" s="400"/>
      <c r="H82" s="400"/>
      <c r="I82" s="400"/>
      <c r="J82" s="400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666" t="s">
        <v>241</v>
      </c>
      <c r="W82" s="666"/>
      <c r="X82" s="666"/>
      <c r="Y82" s="666"/>
      <c r="Z82" s="666"/>
      <c r="AA82" s="539"/>
      <c r="AB82" s="203"/>
      <c r="AC82" s="203"/>
      <c r="AD82" s="558"/>
    </row>
    <row r="83" spans="1:30" s="164" customFormat="1" ht="24" customHeight="1" x14ac:dyDescent="0.2">
      <c r="A83" s="165"/>
      <c r="B83" s="223"/>
      <c r="C83" s="660" t="s">
        <v>257</v>
      </c>
      <c r="D83" s="660"/>
      <c r="E83" s="400"/>
      <c r="F83" s="400"/>
      <c r="G83" s="400"/>
      <c r="H83" s="400"/>
      <c r="I83" s="400"/>
      <c r="J83" s="400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 t="s">
        <v>288</v>
      </c>
      <c r="V83" s="337" t="s">
        <v>195</v>
      </c>
      <c r="W83" s="337"/>
      <c r="X83" s="337"/>
      <c r="Y83" s="337"/>
      <c r="Z83" s="337"/>
      <c r="AA83" s="559"/>
      <c r="AB83" s="203"/>
      <c r="AC83" s="203"/>
      <c r="AD83" s="558"/>
    </row>
    <row r="84" spans="1:30" s="164" customFormat="1" ht="24" customHeight="1" x14ac:dyDescent="0.2">
      <c r="A84" s="165"/>
      <c r="B84" s="223"/>
      <c r="C84" s="470"/>
      <c r="D84" s="470"/>
      <c r="E84" s="470"/>
      <c r="F84" s="470"/>
      <c r="G84" s="470"/>
      <c r="H84" s="470"/>
      <c r="I84" s="470"/>
      <c r="J84" s="470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470"/>
      <c r="X84" s="470"/>
      <c r="Y84" s="470"/>
      <c r="Z84" s="470"/>
      <c r="AA84" s="540"/>
      <c r="AB84" s="203"/>
      <c r="AC84" s="203"/>
      <c r="AD84" s="558"/>
    </row>
    <row r="85" spans="1:30" s="164" customFormat="1" ht="24" customHeight="1" x14ac:dyDescent="0.2">
      <c r="A85" s="165"/>
      <c r="B85" s="223"/>
      <c r="C85" s="470"/>
      <c r="D85" s="470"/>
      <c r="E85" s="470"/>
      <c r="F85" s="470"/>
      <c r="G85" s="470"/>
      <c r="H85" s="470"/>
      <c r="I85" s="470"/>
      <c r="J85" s="470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470"/>
      <c r="X85" s="470"/>
      <c r="Y85" s="470"/>
      <c r="Z85" s="470"/>
      <c r="AA85" s="540"/>
      <c r="AB85" s="203"/>
      <c r="AC85" s="203"/>
      <c r="AD85" s="558"/>
    </row>
    <row r="86" spans="1:30" s="164" customFormat="1" ht="24" customHeight="1" x14ac:dyDescent="0.2">
      <c r="A86" s="165"/>
      <c r="B86" s="223"/>
      <c r="C86" s="470"/>
      <c r="D86" s="470"/>
      <c r="E86" s="470"/>
      <c r="F86" s="470"/>
      <c r="G86" s="470"/>
      <c r="H86" s="470"/>
      <c r="I86" s="470"/>
      <c r="J86" s="470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470"/>
      <c r="X86" s="470"/>
      <c r="Y86" s="470"/>
      <c r="Z86" s="470"/>
      <c r="AA86" s="540"/>
      <c r="AB86" s="203"/>
      <c r="AC86" s="203"/>
      <c r="AD86" s="558"/>
    </row>
    <row r="87" spans="1:30" s="164" customFormat="1" ht="24" customHeight="1" x14ac:dyDescent="0.2">
      <c r="A87" s="165"/>
      <c r="B87" s="223"/>
      <c r="C87" s="320"/>
      <c r="D87" s="320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332"/>
      <c r="Y87" s="163"/>
      <c r="Z87" s="163"/>
      <c r="AA87" s="539"/>
      <c r="AB87" s="203"/>
      <c r="AC87" s="203"/>
      <c r="AD87" s="558"/>
    </row>
    <row r="88" spans="1:30" s="164" customFormat="1" ht="9" customHeight="1" x14ac:dyDescent="0.2">
      <c r="A88" s="165"/>
      <c r="B88" s="223"/>
      <c r="C88" s="320"/>
      <c r="D88" s="320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332"/>
      <c r="Y88" s="163"/>
      <c r="Z88" s="163"/>
      <c r="AA88" s="539"/>
      <c r="AB88" s="203"/>
      <c r="AC88" s="203"/>
      <c r="AD88" s="558"/>
    </row>
    <row r="89" spans="1:30" s="164" customFormat="1" ht="24" hidden="1" customHeight="1" x14ac:dyDescent="0.2">
      <c r="A89" s="165"/>
      <c r="B89" s="223"/>
      <c r="C89" s="320"/>
      <c r="D89" s="320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332"/>
      <c r="Y89" s="163"/>
      <c r="Z89" s="163"/>
      <c r="AA89" s="539"/>
      <c r="AB89" s="203"/>
      <c r="AC89" s="203"/>
      <c r="AD89" s="558"/>
    </row>
    <row r="90" spans="1:30" s="164" customFormat="1" ht="24" hidden="1" customHeight="1" x14ac:dyDescent="0.2">
      <c r="A90" s="165"/>
      <c r="B90" s="223"/>
      <c r="C90" s="320"/>
      <c r="D90" s="320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332"/>
      <c r="Y90" s="163"/>
      <c r="Z90" s="163"/>
      <c r="AA90" s="539"/>
      <c r="AB90" s="203"/>
      <c r="AC90" s="203"/>
      <c r="AD90" s="558"/>
    </row>
    <row r="91" spans="1:30" s="164" customFormat="1" ht="24" customHeight="1" thickBot="1" x14ac:dyDescent="0.25">
      <c r="A91" s="165"/>
      <c r="B91" s="162"/>
      <c r="C91" s="320"/>
      <c r="D91" s="320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332"/>
      <c r="Y91" s="163"/>
      <c r="Z91" s="163"/>
      <c r="AA91" s="539"/>
      <c r="AB91" s="203"/>
      <c r="AC91" s="203"/>
      <c r="AD91" s="558"/>
    </row>
    <row r="92" spans="1:30" s="164" customFormat="1" ht="0.6" customHeight="1" thickBot="1" x14ac:dyDescent="0.25">
      <c r="B92" s="178"/>
      <c r="C92" s="316"/>
      <c r="D92" s="316"/>
      <c r="E92" s="175"/>
      <c r="F92" s="317"/>
      <c r="G92" s="167"/>
      <c r="H92" s="167"/>
      <c r="I92" s="167"/>
      <c r="J92" s="167"/>
      <c r="K92" s="163"/>
      <c r="L92" s="175"/>
      <c r="M92" s="319"/>
      <c r="N92" s="317"/>
      <c r="O92" s="167"/>
      <c r="P92" s="167"/>
      <c r="Q92" s="167"/>
      <c r="R92" s="167"/>
      <c r="S92" s="318"/>
      <c r="T92" s="175"/>
      <c r="U92" s="175"/>
      <c r="V92" s="317"/>
      <c r="W92" s="167"/>
      <c r="X92" s="331"/>
      <c r="Y92" s="318"/>
      <c r="Z92" s="175"/>
      <c r="AA92" s="560"/>
      <c r="AB92" s="561"/>
      <c r="AC92" s="561"/>
      <c r="AD92" s="558"/>
    </row>
    <row r="93" spans="1:30" s="164" customFormat="1" ht="24" hidden="1" customHeight="1" x14ac:dyDescent="0.2">
      <c r="B93" s="178"/>
      <c r="C93" s="179"/>
      <c r="D93" s="179"/>
      <c r="E93" s="180"/>
      <c r="F93" s="181"/>
      <c r="G93" s="182"/>
      <c r="H93" s="182"/>
      <c r="I93" s="182"/>
      <c r="J93" s="182"/>
      <c r="K93" s="184"/>
      <c r="L93" s="180"/>
      <c r="M93" s="177"/>
      <c r="N93" s="181"/>
      <c r="O93" s="182"/>
      <c r="P93" s="182"/>
      <c r="Q93" s="182"/>
      <c r="R93" s="182"/>
      <c r="S93" s="183"/>
      <c r="T93" s="180"/>
      <c r="U93" s="180"/>
      <c r="V93" s="181"/>
      <c r="W93" s="182"/>
      <c r="X93" s="185"/>
      <c r="Y93" s="183"/>
      <c r="Z93" s="180"/>
      <c r="AA93" s="560"/>
      <c r="AB93" s="561"/>
      <c r="AC93" s="561"/>
      <c r="AD93" s="558"/>
    </row>
    <row r="94" spans="1:30" s="164" customFormat="1" ht="24" hidden="1" customHeight="1" x14ac:dyDescent="0.2">
      <c r="B94" s="178"/>
      <c r="C94" s="179"/>
      <c r="D94" s="179"/>
      <c r="E94" s="180"/>
      <c r="F94" s="181"/>
      <c r="G94" s="182"/>
      <c r="H94" s="182"/>
      <c r="I94" s="182"/>
      <c r="J94" s="182"/>
      <c r="K94" s="184"/>
      <c r="L94" s="180"/>
      <c r="M94" s="177"/>
      <c r="N94" s="181"/>
      <c r="O94" s="182"/>
      <c r="P94" s="182"/>
      <c r="Q94" s="182"/>
      <c r="R94" s="182"/>
      <c r="S94" s="183"/>
      <c r="T94" s="180"/>
      <c r="U94" s="180"/>
      <c r="V94" s="181"/>
      <c r="W94" s="182"/>
      <c r="X94" s="185"/>
      <c r="Y94" s="183"/>
      <c r="Z94" s="180"/>
      <c r="AA94" s="560"/>
      <c r="AB94" s="561"/>
      <c r="AC94" s="561"/>
      <c r="AD94" s="558"/>
    </row>
    <row r="95" spans="1:30" s="164" customFormat="1" ht="24" hidden="1" customHeight="1" x14ac:dyDescent="0.2">
      <c r="B95" s="178"/>
      <c r="C95" s="179"/>
      <c r="D95" s="179"/>
      <c r="E95" s="180"/>
      <c r="F95" s="181"/>
      <c r="G95" s="182"/>
      <c r="H95" s="182"/>
      <c r="I95" s="182"/>
      <c r="J95" s="182"/>
      <c r="K95" s="184"/>
      <c r="L95" s="180"/>
      <c r="M95" s="177"/>
      <c r="N95" s="181"/>
      <c r="O95" s="182"/>
      <c r="P95" s="182"/>
      <c r="Q95" s="182"/>
      <c r="R95" s="182"/>
      <c r="S95" s="183"/>
      <c r="T95" s="180"/>
      <c r="U95" s="180"/>
      <c r="V95" s="181"/>
      <c r="W95" s="182"/>
      <c r="X95" s="185"/>
      <c r="Y95" s="183"/>
      <c r="Z95" s="180"/>
      <c r="AA95" s="560"/>
      <c r="AB95" s="561"/>
      <c r="AC95" s="561"/>
      <c r="AD95" s="558"/>
    </row>
    <row r="96" spans="1:30" s="164" customFormat="1" ht="24" hidden="1" customHeight="1" x14ac:dyDescent="0.2">
      <c r="B96" s="178"/>
      <c r="C96" s="179"/>
      <c r="D96" s="179"/>
      <c r="E96" s="180"/>
      <c r="F96" s="356"/>
      <c r="G96" s="184"/>
      <c r="H96" s="184"/>
      <c r="I96" s="184"/>
      <c r="J96" s="184"/>
      <c r="K96" s="184"/>
      <c r="L96" s="180"/>
      <c r="M96" s="180"/>
      <c r="N96" s="356"/>
      <c r="O96" s="184"/>
      <c r="P96" s="184"/>
      <c r="Q96" s="184"/>
      <c r="R96" s="184"/>
      <c r="S96" s="357"/>
      <c r="T96" s="180"/>
      <c r="U96" s="180"/>
      <c r="V96" s="356"/>
      <c r="W96" s="184"/>
      <c r="X96" s="184"/>
      <c r="Y96" s="357"/>
      <c r="Z96" s="180"/>
      <c r="AA96" s="562"/>
      <c r="AB96" s="203"/>
      <c r="AC96" s="203"/>
      <c r="AD96" s="558"/>
    </row>
    <row r="97" spans="1:34" s="164" customFormat="1" ht="21.75" customHeight="1" x14ac:dyDescent="0.2">
      <c r="B97" s="498"/>
      <c r="C97" s="499"/>
      <c r="D97" s="500" t="s">
        <v>1</v>
      </c>
      <c r="E97" s="500" t="s">
        <v>2</v>
      </c>
      <c r="F97" s="662" t="s">
        <v>3</v>
      </c>
      <c r="G97" s="663"/>
      <c r="H97" s="663"/>
      <c r="I97" s="663"/>
      <c r="J97" s="663"/>
      <c r="K97" s="502"/>
      <c r="L97" s="503" t="s">
        <v>4</v>
      </c>
      <c r="M97" s="504"/>
      <c r="N97" s="646" t="s">
        <v>5</v>
      </c>
      <c r="O97" s="648"/>
      <c r="P97" s="648"/>
      <c r="Q97" s="648"/>
      <c r="R97" s="648"/>
      <c r="S97" s="649"/>
      <c r="T97" s="503" t="s">
        <v>6</v>
      </c>
      <c r="U97" s="500" t="s">
        <v>8</v>
      </c>
      <c r="V97" s="646" t="s">
        <v>9</v>
      </c>
      <c r="W97" s="648"/>
      <c r="X97" s="648"/>
      <c r="Y97" s="649"/>
      <c r="Z97" s="516" t="s">
        <v>10</v>
      </c>
      <c r="AA97" s="597" t="s">
        <v>243</v>
      </c>
      <c r="AB97" s="603" t="s">
        <v>35</v>
      </c>
      <c r="AC97" s="603"/>
      <c r="AD97" s="563"/>
    </row>
    <row r="98" spans="1:34" s="164" customFormat="1" ht="24.75" customHeight="1" x14ac:dyDescent="0.2">
      <c r="B98" s="506" t="s">
        <v>226</v>
      </c>
      <c r="C98" s="507" t="s">
        <v>12</v>
      </c>
      <c r="D98" s="517" t="s">
        <v>13</v>
      </c>
      <c r="E98" s="518" t="s">
        <v>14</v>
      </c>
      <c r="F98" s="519" t="s">
        <v>2</v>
      </c>
      <c r="G98" s="509" t="s">
        <v>15</v>
      </c>
      <c r="H98" s="509" t="s">
        <v>15</v>
      </c>
      <c r="I98" s="509" t="s">
        <v>16</v>
      </c>
      <c r="J98" s="509" t="s">
        <v>4</v>
      </c>
      <c r="K98" s="510"/>
      <c r="L98" s="511" t="s">
        <v>19</v>
      </c>
      <c r="M98" s="512" t="s">
        <v>20</v>
      </c>
      <c r="N98" s="512" t="s">
        <v>21</v>
      </c>
      <c r="O98" s="512" t="s">
        <v>22</v>
      </c>
      <c r="P98" s="512" t="s">
        <v>23</v>
      </c>
      <c r="Q98" s="512" t="s">
        <v>24</v>
      </c>
      <c r="R98" s="512" t="s">
        <v>25</v>
      </c>
      <c r="S98" s="512" t="s">
        <v>7</v>
      </c>
      <c r="T98" s="511" t="s">
        <v>26</v>
      </c>
      <c r="U98" s="518" t="s">
        <v>28</v>
      </c>
      <c r="V98" s="520" t="s">
        <v>7</v>
      </c>
      <c r="W98" s="520" t="s">
        <v>30</v>
      </c>
      <c r="X98" s="520" t="s">
        <v>180</v>
      </c>
      <c r="Y98" s="520" t="s">
        <v>33</v>
      </c>
      <c r="Z98" s="521" t="s">
        <v>34</v>
      </c>
      <c r="AA98" s="597"/>
      <c r="AB98" s="603"/>
      <c r="AC98" s="603"/>
      <c r="AD98" s="564"/>
    </row>
    <row r="99" spans="1:34" s="164" customFormat="1" ht="23.25" customHeight="1" x14ac:dyDescent="0.2">
      <c r="B99" s="506"/>
      <c r="C99" s="511"/>
      <c r="D99" s="518"/>
      <c r="E99" s="518"/>
      <c r="F99" s="518" t="s">
        <v>36</v>
      </c>
      <c r="G99" s="511" t="s">
        <v>37</v>
      </c>
      <c r="H99" s="511" t="s">
        <v>38</v>
      </c>
      <c r="I99" s="511"/>
      <c r="J99" s="511" t="s">
        <v>19</v>
      </c>
      <c r="K99" s="510"/>
      <c r="L99" s="511" t="s">
        <v>42</v>
      </c>
      <c r="M99" s="509" t="s">
        <v>43</v>
      </c>
      <c r="N99" s="509" t="s">
        <v>44</v>
      </c>
      <c r="O99" s="509" t="s">
        <v>45</v>
      </c>
      <c r="P99" s="509" t="s">
        <v>45</v>
      </c>
      <c r="Q99" s="509" t="s">
        <v>46</v>
      </c>
      <c r="R99" s="509" t="s">
        <v>47</v>
      </c>
      <c r="S99" s="509" t="s">
        <v>48</v>
      </c>
      <c r="T99" s="511" t="s">
        <v>49</v>
      </c>
      <c r="U99" s="518" t="s">
        <v>51</v>
      </c>
      <c r="V99" s="522"/>
      <c r="W99" s="523"/>
      <c r="X99" s="522"/>
      <c r="Y99" s="522" t="s">
        <v>54</v>
      </c>
      <c r="Z99" s="521" t="s">
        <v>55</v>
      </c>
      <c r="AA99" s="598"/>
      <c r="AB99" s="565"/>
      <c r="AC99" s="566"/>
      <c r="AD99" s="567"/>
    </row>
    <row r="100" spans="1:34" s="164" customFormat="1" ht="26.45" customHeight="1" x14ac:dyDescent="0.2">
      <c r="B100" s="383"/>
      <c r="C100" s="392" t="s">
        <v>93</v>
      </c>
      <c r="D100" s="219"/>
      <c r="E100" s="384"/>
      <c r="F100" s="324"/>
      <c r="G100" s="384">
        <v>2</v>
      </c>
      <c r="H100" s="384">
        <f t="shared" ref="H100:H106" si="41">G100</f>
        <v>2</v>
      </c>
      <c r="I100" s="384">
        <v>0</v>
      </c>
      <c r="J100" s="384">
        <v>0</v>
      </c>
      <c r="K100" s="324"/>
      <c r="L100" s="324">
        <f t="shared" ref="L100:L102" si="42">IF(E100=47.16,0,IF(E100&gt;47.16,J100*0.5,0))</f>
        <v>0</v>
      </c>
      <c r="M100" s="324" t="e">
        <f>F100+G100+H100+#REF!+L100+I100</f>
        <v>#REF!</v>
      </c>
      <c r="N100" s="324" t="e">
        <f t="shared" ref="N100:N102" si="43">VLOOKUP(M100,Tarifa1,1)</f>
        <v>#REF!</v>
      </c>
      <c r="O100" s="324" t="e">
        <f t="shared" ref="O100:O102" si="44">M100-N100</f>
        <v>#REF!</v>
      </c>
      <c r="P100" s="324" t="e">
        <f t="shared" ref="P100:P102" si="45">VLOOKUP(M100,Tarifa1,3)</f>
        <v>#REF!</v>
      </c>
      <c r="Q100" s="324" t="e">
        <f t="shared" ref="Q100:Q102" si="46">O100*P100</f>
        <v>#REF!</v>
      </c>
      <c r="R100" s="324" t="e">
        <f t="shared" ref="R100:R102" si="47">VLOOKUP(M100,Tarifa1,2)</f>
        <v>#REF!</v>
      </c>
      <c r="S100" s="324" t="e">
        <f t="shared" ref="S100:S102" si="48">Q100+R100</f>
        <v>#REF!</v>
      </c>
      <c r="T100" s="324" t="e">
        <f t="shared" ref="T100:T102" si="49">VLOOKUP(M100,Credito1,2)</f>
        <v>#REF!</v>
      </c>
      <c r="U100" s="324"/>
      <c r="V100" s="324"/>
      <c r="W100" s="324"/>
      <c r="X100" s="324"/>
      <c r="Y100" s="324"/>
      <c r="Z100" s="324"/>
      <c r="AA100" s="551"/>
      <c r="AB100" s="589"/>
      <c r="AC100" s="590"/>
      <c r="AD100" s="549"/>
    </row>
    <row r="101" spans="1:34" s="164" customFormat="1" ht="36.75" customHeight="1" x14ac:dyDescent="0.2">
      <c r="B101" s="383">
        <v>30</v>
      </c>
      <c r="C101" s="395" t="s">
        <v>289</v>
      </c>
      <c r="D101" s="415" t="s">
        <v>94</v>
      </c>
      <c r="E101" s="403">
        <v>108.93</v>
      </c>
      <c r="F101" s="404">
        <v>1855.34</v>
      </c>
      <c r="G101" s="403">
        <v>3</v>
      </c>
      <c r="H101" s="403">
        <f t="shared" si="41"/>
        <v>3</v>
      </c>
      <c r="I101" s="403">
        <v>0</v>
      </c>
      <c r="J101" s="403">
        <v>0</v>
      </c>
      <c r="K101" s="404"/>
      <c r="L101" s="404">
        <f t="shared" si="42"/>
        <v>0</v>
      </c>
      <c r="M101" s="404" t="e">
        <f>F101+G101+H101+#REF!+L101+I101</f>
        <v>#REF!</v>
      </c>
      <c r="N101" s="404" t="e">
        <f t="shared" si="43"/>
        <v>#REF!</v>
      </c>
      <c r="O101" s="404" t="e">
        <f t="shared" si="44"/>
        <v>#REF!</v>
      </c>
      <c r="P101" s="404" t="e">
        <f t="shared" si="45"/>
        <v>#REF!</v>
      </c>
      <c r="Q101" s="404" t="e">
        <f t="shared" si="46"/>
        <v>#REF!</v>
      </c>
      <c r="R101" s="404" t="e">
        <f t="shared" si="47"/>
        <v>#REF!</v>
      </c>
      <c r="S101" s="404" t="e">
        <f t="shared" si="48"/>
        <v>#REF!</v>
      </c>
      <c r="T101" s="404" t="e">
        <f t="shared" si="49"/>
        <v>#REF!</v>
      </c>
      <c r="U101" s="404"/>
      <c r="V101" s="404">
        <v>104.3</v>
      </c>
      <c r="W101" s="404"/>
      <c r="X101" s="404"/>
      <c r="Y101" s="404">
        <v>104.3</v>
      </c>
      <c r="Z101" s="404">
        <v>1751.04</v>
      </c>
      <c r="AA101" s="548">
        <f>Z101*0.04</f>
        <v>70.041600000000003</v>
      </c>
      <c r="AB101" s="589">
        <f>Z101+AA101</f>
        <v>1821.0816</v>
      </c>
      <c r="AC101" s="590"/>
      <c r="AD101" s="549"/>
    </row>
    <row r="102" spans="1:34" s="164" customFormat="1" ht="41.25" customHeight="1" x14ac:dyDescent="0.2">
      <c r="B102" s="383">
        <v>31</v>
      </c>
      <c r="C102" s="461" t="s">
        <v>231</v>
      </c>
      <c r="D102" s="453" t="s">
        <v>95</v>
      </c>
      <c r="E102" s="384">
        <v>108.93</v>
      </c>
      <c r="F102" s="324">
        <v>1855.34</v>
      </c>
      <c r="G102" s="384">
        <v>0</v>
      </c>
      <c r="H102" s="384">
        <f t="shared" si="41"/>
        <v>0</v>
      </c>
      <c r="I102" s="384">
        <v>0</v>
      </c>
      <c r="J102" s="384">
        <v>0</v>
      </c>
      <c r="K102" s="324"/>
      <c r="L102" s="324">
        <f t="shared" si="42"/>
        <v>0</v>
      </c>
      <c r="M102" s="324" t="e">
        <f>F102+G102+H102+#REF!+L102+I102</f>
        <v>#REF!</v>
      </c>
      <c r="N102" s="324" t="e">
        <f t="shared" si="43"/>
        <v>#REF!</v>
      </c>
      <c r="O102" s="324" t="e">
        <f t="shared" si="44"/>
        <v>#REF!</v>
      </c>
      <c r="P102" s="324" t="e">
        <f t="shared" si="45"/>
        <v>#REF!</v>
      </c>
      <c r="Q102" s="324" t="e">
        <f t="shared" si="46"/>
        <v>#REF!</v>
      </c>
      <c r="R102" s="324" t="e">
        <f t="shared" si="47"/>
        <v>#REF!</v>
      </c>
      <c r="S102" s="324" t="e">
        <f t="shared" si="48"/>
        <v>#REF!</v>
      </c>
      <c r="T102" s="324" t="e">
        <f t="shared" si="49"/>
        <v>#REF!</v>
      </c>
      <c r="U102" s="324"/>
      <c r="V102" s="324">
        <v>104.3</v>
      </c>
      <c r="W102" s="324"/>
      <c r="X102" s="324"/>
      <c r="Y102" s="324">
        <f t="shared" ref="Y102:Y123" si="50">V102</f>
        <v>104.3</v>
      </c>
      <c r="Z102" s="324">
        <f>F102-V102</f>
        <v>1751.04</v>
      </c>
      <c r="AA102" s="548">
        <f t="shared" ref="AA102:AA128" si="51">Z102*0.04</f>
        <v>70.041600000000003</v>
      </c>
      <c r="AB102" s="589">
        <f t="shared" ref="AB102:AB106" si="52">Z102+AA102</f>
        <v>1821.0816</v>
      </c>
      <c r="AC102" s="590"/>
      <c r="AD102" s="549"/>
    </row>
    <row r="103" spans="1:34" s="164" customFormat="1" ht="37.5" customHeight="1" x14ac:dyDescent="0.2">
      <c r="B103" s="383">
        <v>32</v>
      </c>
      <c r="C103" s="395" t="s">
        <v>232</v>
      </c>
      <c r="D103" s="453" t="s">
        <v>96</v>
      </c>
      <c r="E103" s="384">
        <v>108.93</v>
      </c>
      <c r="F103" s="324">
        <v>1855.34</v>
      </c>
      <c r="G103" s="384">
        <v>3</v>
      </c>
      <c r="H103" s="384">
        <f t="shared" ref="H103:H104" si="53">G103</f>
        <v>3</v>
      </c>
      <c r="I103" s="384">
        <v>0</v>
      </c>
      <c r="J103" s="384">
        <v>0</v>
      </c>
      <c r="K103" s="324"/>
      <c r="L103" s="324">
        <f t="shared" ref="L103:L104" si="54">IF(E103=47.16,0,IF(E103&gt;47.16,J103*0.5,0))</f>
        <v>0</v>
      </c>
      <c r="M103" s="324" t="e">
        <f>F103+G103+H103+#REF!+L103+I103</f>
        <v>#REF!</v>
      </c>
      <c r="N103" s="324" t="e">
        <f t="shared" ref="N103:N104" si="55">VLOOKUP(M103,Tarifa1,1)</f>
        <v>#REF!</v>
      </c>
      <c r="O103" s="324" t="e">
        <f t="shared" ref="O103:O104" si="56">M103-N103</f>
        <v>#REF!</v>
      </c>
      <c r="P103" s="324" t="e">
        <f t="shared" ref="P103:P104" si="57">VLOOKUP(M103,Tarifa1,3)</f>
        <v>#REF!</v>
      </c>
      <c r="Q103" s="324" t="e">
        <f t="shared" ref="Q103:Q104" si="58">O103*P103</f>
        <v>#REF!</v>
      </c>
      <c r="R103" s="324" t="e">
        <f t="shared" ref="R103:R104" si="59">VLOOKUP(M103,Tarifa1,2)</f>
        <v>#REF!</v>
      </c>
      <c r="S103" s="324" t="e">
        <f t="shared" ref="S103:S104" si="60">Q103+R103</f>
        <v>#REF!</v>
      </c>
      <c r="T103" s="324" t="e">
        <f t="shared" ref="T103:T104" si="61">VLOOKUP(M103,Credito1,2)</f>
        <v>#REF!</v>
      </c>
      <c r="U103" s="324"/>
      <c r="V103" s="324">
        <v>104.3</v>
      </c>
      <c r="W103" s="324"/>
      <c r="X103" s="324"/>
      <c r="Y103" s="324">
        <f t="shared" si="50"/>
        <v>104.3</v>
      </c>
      <c r="Z103" s="324">
        <f t="shared" ref="Z103:Z104" si="62">F103-V103</f>
        <v>1751.04</v>
      </c>
      <c r="AA103" s="548">
        <f t="shared" si="51"/>
        <v>70.041600000000003</v>
      </c>
      <c r="AB103" s="589">
        <f t="shared" si="52"/>
        <v>1821.0816</v>
      </c>
      <c r="AC103" s="590"/>
      <c r="AD103" s="549"/>
    </row>
    <row r="104" spans="1:34" s="164" customFormat="1" ht="35.25" customHeight="1" x14ac:dyDescent="0.2">
      <c r="B104" s="383">
        <v>33</v>
      </c>
      <c r="C104" s="335" t="s">
        <v>97</v>
      </c>
      <c r="D104" s="391" t="s">
        <v>98</v>
      </c>
      <c r="E104" s="384">
        <v>108.93</v>
      </c>
      <c r="F104" s="324">
        <v>1855.34</v>
      </c>
      <c r="G104" s="384">
        <v>0</v>
      </c>
      <c r="H104" s="384">
        <f t="shared" si="53"/>
        <v>0</v>
      </c>
      <c r="I104" s="384">
        <v>0</v>
      </c>
      <c r="J104" s="384">
        <v>0</v>
      </c>
      <c r="K104" s="324"/>
      <c r="L104" s="324">
        <f t="shared" si="54"/>
        <v>0</v>
      </c>
      <c r="M104" s="324" t="e">
        <f>F104+G104+H104+#REF!+L104+I104</f>
        <v>#REF!</v>
      </c>
      <c r="N104" s="324" t="e">
        <f t="shared" si="55"/>
        <v>#REF!</v>
      </c>
      <c r="O104" s="324" t="e">
        <f t="shared" si="56"/>
        <v>#REF!</v>
      </c>
      <c r="P104" s="324" t="e">
        <f t="shared" si="57"/>
        <v>#REF!</v>
      </c>
      <c r="Q104" s="324" t="e">
        <f t="shared" si="58"/>
        <v>#REF!</v>
      </c>
      <c r="R104" s="324" t="e">
        <f t="shared" si="59"/>
        <v>#REF!</v>
      </c>
      <c r="S104" s="324" t="e">
        <f t="shared" si="60"/>
        <v>#REF!</v>
      </c>
      <c r="T104" s="324" t="e">
        <f t="shared" si="61"/>
        <v>#REF!</v>
      </c>
      <c r="U104" s="324"/>
      <c r="V104" s="324">
        <v>104.3</v>
      </c>
      <c r="W104" s="324"/>
      <c r="X104" s="324"/>
      <c r="Y104" s="324">
        <f t="shared" si="50"/>
        <v>104.3</v>
      </c>
      <c r="Z104" s="324">
        <f t="shared" si="62"/>
        <v>1751.04</v>
      </c>
      <c r="AA104" s="548">
        <f t="shared" si="51"/>
        <v>70.041600000000003</v>
      </c>
      <c r="AB104" s="589">
        <f t="shared" si="52"/>
        <v>1821.0816</v>
      </c>
      <c r="AC104" s="590"/>
      <c r="AD104" s="549"/>
    </row>
    <row r="105" spans="1:34" s="164" customFormat="1" ht="37.5" customHeight="1" x14ac:dyDescent="0.2">
      <c r="B105" s="383">
        <v>34</v>
      </c>
      <c r="C105" s="454" t="s">
        <v>99</v>
      </c>
      <c r="D105" s="453" t="s">
        <v>100</v>
      </c>
      <c r="E105" s="384">
        <f>F105/15</f>
        <v>363.64666666666665</v>
      </c>
      <c r="F105" s="324">
        <v>5454.7</v>
      </c>
      <c r="G105" s="384"/>
      <c r="H105" s="384"/>
      <c r="I105" s="384"/>
      <c r="J105" s="38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>
        <v>454.7023999999999</v>
      </c>
      <c r="W105" s="324"/>
      <c r="X105" s="324"/>
      <c r="Y105" s="324">
        <f>V105</f>
        <v>454.7023999999999</v>
      </c>
      <c r="Z105" s="324">
        <f>F105-Y105</f>
        <v>4999.9975999999997</v>
      </c>
      <c r="AA105" s="548">
        <f t="shared" si="51"/>
        <v>199.99990399999999</v>
      </c>
      <c r="AB105" s="589">
        <f t="shared" si="52"/>
        <v>5199.9975039999999</v>
      </c>
      <c r="AC105" s="590"/>
      <c r="AD105" s="549"/>
    </row>
    <row r="106" spans="1:34" s="164" customFormat="1" ht="36.75" customHeight="1" x14ac:dyDescent="0.2">
      <c r="B106" s="383">
        <v>36</v>
      </c>
      <c r="C106" s="335" t="s">
        <v>102</v>
      </c>
      <c r="D106" s="452" t="s">
        <v>83</v>
      </c>
      <c r="E106" s="384">
        <f>F106/15</f>
        <v>157.09200000000001</v>
      </c>
      <c r="F106" s="324">
        <v>2356.38</v>
      </c>
      <c r="G106" s="384">
        <v>9</v>
      </c>
      <c r="H106" s="384">
        <f t="shared" si="41"/>
        <v>9</v>
      </c>
      <c r="I106" s="384">
        <v>0</v>
      </c>
      <c r="J106" s="384">
        <v>0</v>
      </c>
      <c r="K106" s="324" t="e">
        <f>G106+#REF!+V106</f>
        <v>#REF!</v>
      </c>
      <c r="L106" s="324" t="e">
        <f>H106+K106+#REF!</f>
        <v>#REF!</v>
      </c>
      <c r="M106" s="324" t="e">
        <f>I106+L106+#REF!</f>
        <v>#REF!</v>
      </c>
      <c r="N106" s="324" t="e">
        <f>J106+M106+Y106</f>
        <v>#REF!</v>
      </c>
      <c r="O106" s="324" t="e">
        <f>#REF!+N106+Z106</f>
        <v>#REF!</v>
      </c>
      <c r="P106" s="324" t="e">
        <f>#REF!+O106+AA106</f>
        <v>#REF!</v>
      </c>
      <c r="Q106" s="324" t="e">
        <f>#REF!+P106+AB106</f>
        <v>#REF!</v>
      </c>
      <c r="R106" s="324" t="e">
        <f>K106+Q106+AC106</f>
        <v>#REF!</v>
      </c>
      <c r="S106" s="324" t="e">
        <f>L106+R106+AD106</f>
        <v>#REF!</v>
      </c>
      <c r="T106" s="324" t="e">
        <f>M106+S106+AE104</f>
        <v>#REF!</v>
      </c>
      <c r="U106" s="324"/>
      <c r="V106" s="324">
        <v>136.37</v>
      </c>
      <c r="W106" s="324"/>
      <c r="X106" s="324"/>
      <c r="Y106" s="324">
        <f t="shared" si="50"/>
        <v>136.37</v>
      </c>
      <c r="Z106" s="324">
        <f>F106-Y106</f>
        <v>2220.0100000000002</v>
      </c>
      <c r="AA106" s="548">
        <f t="shared" si="51"/>
        <v>88.80040000000001</v>
      </c>
      <c r="AB106" s="589">
        <f t="shared" si="52"/>
        <v>2308.8104000000003</v>
      </c>
      <c r="AC106" s="590"/>
      <c r="AD106" s="549"/>
    </row>
    <row r="107" spans="1:34" s="339" customFormat="1" ht="28.15" customHeight="1" thickBot="1" x14ac:dyDescent="0.25">
      <c r="A107" s="340"/>
      <c r="B107" s="355"/>
      <c r="C107" s="388" t="s">
        <v>60</v>
      </c>
      <c r="D107" s="388"/>
      <c r="E107" s="390">
        <f>E101+E102+E103+E104+E105+E106</f>
        <v>956.45866666666666</v>
      </c>
      <c r="F107" s="390">
        <f>F101+F102+F103+F104+F105+F106</f>
        <v>15232.439999999999</v>
      </c>
      <c r="G107" s="390">
        <f t="shared" ref="G107:Z107" si="63">G101+G102+G103+G104+G105+G106</f>
        <v>15</v>
      </c>
      <c r="H107" s="390">
        <f t="shared" si="63"/>
        <v>15</v>
      </c>
      <c r="I107" s="390">
        <f t="shared" si="63"/>
        <v>0</v>
      </c>
      <c r="J107" s="390">
        <f t="shared" si="63"/>
        <v>0</v>
      </c>
      <c r="K107" s="390" t="e">
        <f t="shared" si="63"/>
        <v>#REF!</v>
      </c>
      <c r="L107" s="390" t="e">
        <f t="shared" si="63"/>
        <v>#REF!</v>
      </c>
      <c r="M107" s="390" t="e">
        <f t="shared" si="63"/>
        <v>#REF!</v>
      </c>
      <c r="N107" s="390" t="e">
        <f t="shared" si="63"/>
        <v>#REF!</v>
      </c>
      <c r="O107" s="390" t="e">
        <f t="shared" si="63"/>
        <v>#REF!</v>
      </c>
      <c r="P107" s="390" t="e">
        <f t="shared" si="63"/>
        <v>#REF!</v>
      </c>
      <c r="Q107" s="390" t="e">
        <f t="shared" si="63"/>
        <v>#REF!</v>
      </c>
      <c r="R107" s="390" t="e">
        <f t="shared" si="63"/>
        <v>#REF!</v>
      </c>
      <c r="S107" s="390" t="e">
        <f t="shared" si="63"/>
        <v>#REF!</v>
      </c>
      <c r="T107" s="390" t="e">
        <f t="shared" si="63"/>
        <v>#REF!</v>
      </c>
      <c r="U107" s="390">
        <f t="shared" si="63"/>
        <v>0</v>
      </c>
      <c r="V107" s="390">
        <f t="shared" si="63"/>
        <v>1008.2723999999999</v>
      </c>
      <c r="W107" s="390">
        <f t="shared" si="63"/>
        <v>0</v>
      </c>
      <c r="X107" s="390">
        <f t="shared" si="63"/>
        <v>0</v>
      </c>
      <c r="Y107" s="390">
        <f t="shared" si="63"/>
        <v>1008.2723999999999</v>
      </c>
      <c r="Z107" s="390">
        <f t="shared" si="63"/>
        <v>14224.167599999999</v>
      </c>
      <c r="AA107" s="548"/>
      <c r="AB107" s="556"/>
      <c r="AC107" s="556"/>
      <c r="AD107" s="568"/>
      <c r="AE107" s="340"/>
      <c r="AF107" s="340"/>
      <c r="AG107" s="340"/>
      <c r="AH107" s="340"/>
    </row>
    <row r="108" spans="1:34" s="164" customFormat="1" ht="7.9" customHeight="1" x14ac:dyDescent="0.2">
      <c r="AA108" s="548">
        <f t="shared" si="51"/>
        <v>0</v>
      </c>
      <c r="AB108" s="569"/>
      <c r="AC108" s="569"/>
      <c r="AD108" s="558"/>
    </row>
    <row r="109" spans="1:34" s="164" customFormat="1" ht="34.15" hidden="1" customHeight="1" x14ac:dyDescent="0.2">
      <c r="AA109" s="548">
        <f t="shared" si="51"/>
        <v>0</v>
      </c>
      <c r="AB109" s="569"/>
      <c r="AC109" s="569"/>
      <c r="AD109" s="558"/>
    </row>
    <row r="110" spans="1:34" s="164" customFormat="1" ht="31.15" hidden="1" customHeight="1" x14ac:dyDescent="0.2">
      <c r="AA110" s="548">
        <f t="shared" si="51"/>
        <v>0</v>
      </c>
      <c r="AB110" s="569"/>
      <c r="AC110" s="569"/>
      <c r="AD110" s="558"/>
    </row>
    <row r="111" spans="1:34" s="164" customFormat="1" ht="10.9" hidden="1" customHeight="1" x14ac:dyDescent="0.2">
      <c r="AA111" s="548">
        <f t="shared" si="51"/>
        <v>0</v>
      </c>
      <c r="AB111" s="569"/>
      <c r="AC111" s="569"/>
      <c r="AD111" s="558"/>
    </row>
    <row r="112" spans="1:34" s="164" customFormat="1" ht="31.15" hidden="1" customHeight="1" x14ac:dyDescent="0.2">
      <c r="AA112" s="548">
        <f t="shared" si="51"/>
        <v>0</v>
      </c>
      <c r="AB112" s="569"/>
      <c r="AC112" s="569"/>
      <c r="AD112" s="558"/>
    </row>
    <row r="113" spans="2:30" s="164" customFormat="1" ht="38.450000000000003" hidden="1" customHeight="1" x14ac:dyDescent="0.2">
      <c r="AA113" s="548">
        <f t="shared" si="51"/>
        <v>0</v>
      </c>
      <c r="AB113" s="569"/>
      <c r="AC113" s="569"/>
      <c r="AD113" s="558"/>
    </row>
    <row r="114" spans="2:30" s="164" customFormat="1" ht="36" hidden="1" customHeight="1" x14ac:dyDescent="0.2">
      <c r="AA114" s="548">
        <f t="shared" si="51"/>
        <v>0</v>
      </c>
      <c r="AB114" s="569"/>
      <c r="AC114" s="569"/>
      <c r="AD114" s="558"/>
    </row>
    <row r="115" spans="2:30" s="164" customFormat="1" ht="36.6" hidden="1" customHeight="1" x14ac:dyDescent="0.2">
      <c r="AA115" s="548">
        <f t="shared" si="51"/>
        <v>0</v>
      </c>
      <c r="AB115" s="569"/>
      <c r="AC115" s="569"/>
      <c r="AD115" s="558"/>
    </row>
    <row r="116" spans="2:30" s="164" customFormat="1" ht="14.25" customHeight="1" x14ac:dyDescent="0.2">
      <c r="AA116" s="548">
        <f t="shared" si="51"/>
        <v>0</v>
      </c>
      <c r="AB116" s="569"/>
      <c r="AC116" s="569"/>
      <c r="AD116" s="558"/>
    </row>
    <row r="117" spans="2:30" s="164" customFormat="1" ht="40.15" hidden="1" customHeight="1" x14ac:dyDescent="0.2">
      <c r="AA117" s="548">
        <f t="shared" si="51"/>
        <v>0</v>
      </c>
      <c r="AB117" s="569"/>
      <c r="AC117" s="569"/>
      <c r="AD117" s="558"/>
    </row>
    <row r="118" spans="2:30" s="164" customFormat="1" ht="40.15" hidden="1" customHeight="1" x14ac:dyDescent="0.2">
      <c r="AA118" s="548">
        <f t="shared" si="51"/>
        <v>0</v>
      </c>
      <c r="AB118" s="569"/>
      <c r="AC118" s="569"/>
      <c r="AD118" s="558"/>
    </row>
    <row r="119" spans="2:30" s="164" customFormat="1" ht="25.5" customHeight="1" x14ac:dyDescent="0.2">
      <c r="B119" s="439"/>
      <c r="C119" s="448" t="s">
        <v>114</v>
      </c>
      <c r="D119" s="436"/>
      <c r="E119" s="437"/>
      <c r="F119" s="438"/>
      <c r="G119" s="437">
        <v>0</v>
      </c>
      <c r="H119" s="437">
        <f t="shared" ref="H119:H144" si="64">G119</f>
        <v>0</v>
      </c>
      <c r="I119" s="437">
        <v>0</v>
      </c>
      <c r="J119" s="437">
        <v>0</v>
      </c>
      <c r="K119" s="438"/>
      <c r="L119" s="438">
        <f t="shared" ref="L119:L139" si="65">IF(E119=47.16,0,IF(E119&gt;47.16,J119*0.5,0))</f>
        <v>0</v>
      </c>
      <c r="M119" s="438" t="e">
        <f>F119+G119+H119+#REF!+L119+I119</f>
        <v>#REF!</v>
      </c>
      <c r="N119" s="438" t="e">
        <f t="shared" ref="N119:N139" si="66">VLOOKUP(M119,Tarifa1,1)</f>
        <v>#REF!</v>
      </c>
      <c r="O119" s="438" t="e">
        <f t="shared" ref="O119:O139" si="67">M119-N119</f>
        <v>#REF!</v>
      </c>
      <c r="P119" s="438" t="e">
        <f t="shared" ref="P119:P139" si="68">VLOOKUP(M119,Tarifa1,3)</f>
        <v>#REF!</v>
      </c>
      <c r="Q119" s="438" t="e">
        <f t="shared" ref="Q119:Q139" si="69">O119*P119</f>
        <v>#REF!</v>
      </c>
      <c r="R119" s="438" t="e">
        <f t="shared" ref="R119:R139" si="70">VLOOKUP(M119,Tarifa1,2)</f>
        <v>#REF!</v>
      </c>
      <c r="S119" s="438" t="e">
        <f t="shared" ref="S119:S139" si="71">Q119+R119</f>
        <v>#REF!</v>
      </c>
      <c r="T119" s="438" t="e">
        <f t="shared" ref="T119:T139" si="72">VLOOKUP(M119,Credito1,2)</f>
        <v>#REF!</v>
      </c>
      <c r="U119" s="438"/>
      <c r="V119" s="438"/>
      <c r="W119" s="438"/>
      <c r="X119" s="438"/>
      <c r="Y119" s="438"/>
      <c r="Z119" s="438"/>
      <c r="AA119" s="548">
        <f t="shared" si="51"/>
        <v>0</v>
      </c>
      <c r="AB119" s="609"/>
      <c r="AC119" s="610"/>
      <c r="AD119" s="558"/>
    </row>
    <row r="120" spans="2:30" s="164" customFormat="1" ht="33.75" customHeight="1" x14ac:dyDescent="0.2">
      <c r="B120" s="383">
        <v>37</v>
      </c>
      <c r="C120" s="414" t="s">
        <v>269</v>
      </c>
      <c r="D120" s="414" t="s">
        <v>284</v>
      </c>
      <c r="E120" s="403">
        <v>157.09</v>
      </c>
      <c r="F120" s="404">
        <v>2356.38</v>
      </c>
      <c r="G120" s="403"/>
      <c r="H120" s="403"/>
      <c r="I120" s="403"/>
      <c r="J120" s="403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>
        <v>136.37</v>
      </c>
      <c r="W120" s="404"/>
      <c r="X120" s="404"/>
      <c r="Y120" s="404">
        <v>136.37</v>
      </c>
      <c r="Z120" s="404">
        <v>2220.0100000000002</v>
      </c>
      <c r="AA120" s="548">
        <f t="shared" si="51"/>
        <v>88.80040000000001</v>
      </c>
      <c r="AB120" s="589">
        <f>Z120+AA120</f>
        <v>2308.8104000000003</v>
      </c>
      <c r="AC120" s="590"/>
      <c r="AD120" s="558"/>
    </row>
    <row r="121" spans="2:30" s="164" customFormat="1" ht="27.75" customHeight="1" x14ac:dyDescent="0.2">
      <c r="B121" s="439"/>
      <c r="C121" s="440" t="s">
        <v>116</v>
      </c>
      <c r="D121" s="436"/>
      <c r="E121" s="437"/>
      <c r="F121" s="438"/>
      <c r="G121" s="437">
        <v>0</v>
      </c>
      <c r="H121" s="437">
        <f t="shared" si="64"/>
        <v>0</v>
      </c>
      <c r="I121" s="437">
        <v>0</v>
      </c>
      <c r="J121" s="437">
        <v>0</v>
      </c>
      <c r="K121" s="438"/>
      <c r="L121" s="438">
        <f t="shared" si="65"/>
        <v>0</v>
      </c>
      <c r="M121" s="438" t="e">
        <f>F121+G121+H121+#REF!+L121+I121</f>
        <v>#REF!</v>
      </c>
      <c r="N121" s="438" t="e">
        <f t="shared" si="66"/>
        <v>#REF!</v>
      </c>
      <c r="O121" s="438" t="e">
        <f t="shared" si="67"/>
        <v>#REF!</v>
      </c>
      <c r="P121" s="438" t="e">
        <f t="shared" si="68"/>
        <v>#REF!</v>
      </c>
      <c r="Q121" s="438" t="e">
        <f t="shared" si="69"/>
        <v>#REF!</v>
      </c>
      <c r="R121" s="438" t="e">
        <f t="shared" si="70"/>
        <v>#REF!</v>
      </c>
      <c r="S121" s="438" t="e">
        <f t="shared" si="71"/>
        <v>#REF!</v>
      </c>
      <c r="T121" s="438" t="e">
        <f t="shared" si="72"/>
        <v>#REF!</v>
      </c>
      <c r="U121" s="438"/>
      <c r="V121" s="438"/>
      <c r="W121" s="438"/>
      <c r="X121" s="438"/>
      <c r="Y121" s="438"/>
      <c r="Z121" s="438"/>
      <c r="AA121" s="548">
        <f t="shared" si="51"/>
        <v>0</v>
      </c>
      <c r="AB121" s="589">
        <f t="shared" ref="AB121:AB128" si="73">Z121+AA121</f>
        <v>0</v>
      </c>
      <c r="AC121" s="590"/>
      <c r="AD121" s="558"/>
    </row>
    <row r="122" spans="2:30" s="164" customFormat="1" ht="29.25" customHeight="1" x14ac:dyDescent="0.2">
      <c r="B122" s="383">
        <v>38</v>
      </c>
      <c r="C122" s="335" t="s">
        <v>117</v>
      </c>
      <c r="D122" s="224" t="s">
        <v>236</v>
      </c>
      <c r="E122" s="384">
        <f t="shared" ref="E122:E123" si="74">F122/15</f>
        <v>294.78199999999998</v>
      </c>
      <c r="F122" s="324">
        <v>4421.7299999999996</v>
      </c>
      <c r="G122" s="384">
        <v>0</v>
      </c>
      <c r="H122" s="384">
        <f t="shared" si="64"/>
        <v>0</v>
      </c>
      <c r="I122" s="384">
        <v>0</v>
      </c>
      <c r="J122" s="384">
        <v>0</v>
      </c>
      <c r="K122" s="324"/>
      <c r="L122" s="324">
        <f t="shared" si="65"/>
        <v>0</v>
      </c>
      <c r="M122" s="324" t="e">
        <f>F122+G122+H122+#REF!+L122+I122</f>
        <v>#REF!</v>
      </c>
      <c r="N122" s="324" t="e">
        <f t="shared" si="66"/>
        <v>#REF!</v>
      </c>
      <c r="O122" s="324" t="e">
        <f t="shared" si="67"/>
        <v>#REF!</v>
      </c>
      <c r="P122" s="324" t="e">
        <f t="shared" si="68"/>
        <v>#REF!</v>
      </c>
      <c r="Q122" s="324" t="e">
        <f t="shared" si="69"/>
        <v>#REF!</v>
      </c>
      <c r="R122" s="324" t="e">
        <f t="shared" si="70"/>
        <v>#REF!</v>
      </c>
      <c r="S122" s="324" t="e">
        <f t="shared" si="71"/>
        <v>#REF!</v>
      </c>
      <c r="T122" s="324" t="e">
        <f t="shared" si="72"/>
        <v>#REF!</v>
      </c>
      <c r="U122" s="324"/>
      <c r="V122" s="324">
        <v>344.1</v>
      </c>
      <c r="W122" s="324"/>
      <c r="X122" s="324"/>
      <c r="Y122" s="324">
        <f t="shared" si="50"/>
        <v>344.1</v>
      </c>
      <c r="Z122" s="324">
        <f>F122-Y122</f>
        <v>4077.6299999999997</v>
      </c>
      <c r="AA122" s="548">
        <f t="shared" si="51"/>
        <v>163.1052</v>
      </c>
      <c r="AB122" s="589">
        <f t="shared" si="73"/>
        <v>4240.7352000000001</v>
      </c>
      <c r="AC122" s="590"/>
      <c r="AD122" s="558"/>
    </row>
    <row r="123" spans="2:30" s="164" customFormat="1" ht="30.75" customHeight="1" x14ac:dyDescent="0.2">
      <c r="B123" s="383">
        <v>39</v>
      </c>
      <c r="C123" s="335" t="s">
        <v>119</v>
      </c>
      <c r="D123" s="224" t="s">
        <v>120</v>
      </c>
      <c r="E123" s="384">
        <f t="shared" si="74"/>
        <v>207.82666666666668</v>
      </c>
      <c r="F123" s="324">
        <v>3117.4</v>
      </c>
      <c r="G123" s="384">
        <v>0</v>
      </c>
      <c r="H123" s="384">
        <f t="shared" ref="H123" si="75">G123</f>
        <v>0</v>
      </c>
      <c r="I123" s="384">
        <v>0</v>
      </c>
      <c r="J123" s="384">
        <v>0</v>
      </c>
      <c r="K123" s="324"/>
      <c r="L123" s="324">
        <f t="shared" ref="L123" si="76">IF(E123=47.16,0,IF(E123&gt;47.16,J123*0.5,0))</f>
        <v>0</v>
      </c>
      <c r="M123" s="324" t="e">
        <f>F123+G123+H123+#REF!+L123+I123</f>
        <v>#REF!</v>
      </c>
      <c r="N123" s="324" t="e">
        <f t="shared" ref="N123" si="77">VLOOKUP(M123,Tarifa1,1)</f>
        <v>#REF!</v>
      </c>
      <c r="O123" s="324" t="e">
        <f t="shared" ref="O123" si="78">M123-N123</f>
        <v>#REF!</v>
      </c>
      <c r="P123" s="324" t="e">
        <f t="shared" ref="P123" si="79">VLOOKUP(M123,Tarifa1,3)</f>
        <v>#REF!</v>
      </c>
      <c r="Q123" s="324" t="e">
        <f t="shared" ref="Q123" si="80">O123*P123</f>
        <v>#REF!</v>
      </c>
      <c r="R123" s="324" t="e">
        <f t="shared" ref="R123" si="81">VLOOKUP(M123,Tarifa1,2)</f>
        <v>#REF!</v>
      </c>
      <c r="S123" s="324" t="e">
        <f t="shared" ref="S123" si="82">Q123+R123</f>
        <v>#REF!</v>
      </c>
      <c r="T123" s="324" t="e">
        <f t="shared" ref="T123" si="83">VLOOKUP(M123,Credito1,2)</f>
        <v>#REF!</v>
      </c>
      <c r="U123" s="324"/>
      <c r="V123" s="324">
        <v>78.930000000000007</v>
      </c>
      <c r="W123" s="324"/>
      <c r="X123" s="324"/>
      <c r="Y123" s="324">
        <f t="shared" si="50"/>
        <v>78.930000000000007</v>
      </c>
      <c r="Z123" s="324">
        <v>3038.47</v>
      </c>
      <c r="AA123" s="548">
        <f t="shared" si="51"/>
        <v>121.53879999999999</v>
      </c>
      <c r="AB123" s="589">
        <f t="shared" si="73"/>
        <v>3160.0087999999996</v>
      </c>
      <c r="AC123" s="590"/>
      <c r="AD123" s="558"/>
    </row>
    <row r="124" spans="2:30" s="164" customFormat="1" ht="30.75" customHeight="1" x14ac:dyDescent="0.2">
      <c r="B124" s="439"/>
      <c r="C124" s="458" t="s">
        <v>273</v>
      </c>
      <c r="D124" s="457"/>
      <c r="E124" s="437"/>
      <c r="F124" s="438"/>
      <c r="G124" s="437"/>
      <c r="H124" s="437"/>
      <c r="I124" s="437"/>
      <c r="J124" s="437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548">
        <f t="shared" si="51"/>
        <v>0</v>
      </c>
      <c r="AB124" s="589">
        <f t="shared" si="73"/>
        <v>0</v>
      </c>
      <c r="AC124" s="590"/>
      <c r="AD124" s="558"/>
    </row>
    <row r="125" spans="2:30" s="164" customFormat="1" ht="30.75" customHeight="1" x14ac:dyDescent="0.2">
      <c r="B125" s="383">
        <v>40</v>
      </c>
      <c r="C125" s="395" t="s">
        <v>268</v>
      </c>
      <c r="D125" s="415" t="s">
        <v>275</v>
      </c>
      <c r="E125" s="403">
        <f>F125/15</f>
        <v>327.298</v>
      </c>
      <c r="F125" s="404">
        <v>4909.47</v>
      </c>
      <c r="G125" s="403"/>
      <c r="H125" s="403"/>
      <c r="I125" s="403"/>
      <c r="J125" s="403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>
        <v>367.46559999999999</v>
      </c>
      <c r="W125" s="404"/>
      <c r="X125" s="404"/>
      <c r="Y125" s="404">
        <f>V125</f>
        <v>367.46559999999999</v>
      </c>
      <c r="Z125" s="404">
        <f>F125-Y125</f>
        <v>4542.0043999999998</v>
      </c>
      <c r="AA125" s="548">
        <f t="shared" si="51"/>
        <v>181.68017599999999</v>
      </c>
      <c r="AB125" s="589">
        <f t="shared" si="73"/>
        <v>4723.6845759999997</v>
      </c>
      <c r="AC125" s="590"/>
      <c r="AD125" s="558"/>
    </row>
    <row r="126" spans="2:30" s="164" customFormat="1" ht="30.75" customHeight="1" x14ac:dyDescent="0.2">
      <c r="B126" s="383">
        <v>41</v>
      </c>
      <c r="C126" s="416" t="s">
        <v>274</v>
      </c>
      <c r="D126" s="413" t="s">
        <v>276</v>
      </c>
      <c r="E126" s="403">
        <v>313.34933333333333</v>
      </c>
      <c r="F126" s="404">
        <v>4700.24</v>
      </c>
      <c r="G126" s="403"/>
      <c r="H126" s="403"/>
      <c r="I126" s="403"/>
      <c r="J126" s="403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>
        <v>376.24030399999998</v>
      </c>
      <c r="W126" s="404"/>
      <c r="X126" s="404"/>
      <c r="Y126" s="404">
        <v>376.24030399999998</v>
      </c>
      <c r="Z126" s="404">
        <v>4342</v>
      </c>
      <c r="AA126" s="548">
        <f t="shared" si="51"/>
        <v>173.68</v>
      </c>
      <c r="AB126" s="589">
        <f t="shared" si="73"/>
        <v>4515.68</v>
      </c>
      <c r="AC126" s="590"/>
      <c r="AD126" s="558"/>
    </row>
    <row r="127" spans="2:30" s="164" customFormat="1" ht="30.75" customHeight="1" x14ac:dyDescent="0.2">
      <c r="B127" s="383">
        <v>42</v>
      </c>
      <c r="C127" s="416" t="s">
        <v>280</v>
      </c>
      <c r="D127" s="415" t="s">
        <v>281</v>
      </c>
      <c r="E127" s="403">
        <v>313.34933333333333</v>
      </c>
      <c r="F127" s="404">
        <v>4700.24</v>
      </c>
      <c r="G127" s="403"/>
      <c r="H127" s="403"/>
      <c r="I127" s="403"/>
      <c r="J127" s="403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>
        <v>376.24030399999998</v>
      </c>
      <c r="W127" s="404"/>
      <c r="X127" s="404"/>
      <c r="Y127" s="404">
        <v>376.24030399999998</v>
      </c>
      <c r="Z127" s="404">
        <v>4342</v>
      </c>
      <c r="AA127" s="548">
        <f t="shared" si="51"/>
        <v>173.68</v>
      </c>
      <c r="AB127" s="589">
        <f t="shared" si="73"/>
        <v>4515.68</v>
      </c>
      <c r="AC127" s="590"/>
      <c r="AD127" s="558"/>
    </row>
    <row r="128" spans="2:30" s="164" customFormat="1" ht="30.75" customHeight="1" x14ac:dyDescent="0.2">
      <c r="B128" s="383">
        <v>43</v>
      </c>
      <c r="C128" s="396" t="s">
        <v>118</v>
      </c>
      <c r="D128" s="224" t="s">
        <v>279</v>
      </c>
      <c r="E128" s="384">
        <v>376.73</v>
      </c>
      <c r="F128" s="404">
        <v>5651.02</v>
      </c>
      <c r="G128" s="403"/>
      <c r="H128" s="403"/>
      <c r="I128" s="403"/>
      <c r="J128" s="403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>
        <v>528.72</v>
      </c>
      <c r="W128" s="404"/>
      <c r="X128" s="404"/>
      <c r="Y128" s="404">
        <v>528.72</v>
      </c>
      <c r="Z128" s="404">
        <v>5122.3</v>
      </c>
      <c r="AA128" s="548">
        <f t="shared" si="51"/>
        <v>204.89200000000002</v>
      </c>
      <c r="AB128" s="589">
        <f t="shared" si="73"/>
        <v>5327.192</v>
      </c>
      <c r="AC128" s="590"/>
      <c r="AD128" s="558"/>
    </row>
    <row r="129" spans="1:34" s="164" customFormat="1" ht="36" customHeight="1" x14ac:dyDescent="0.2">
      <c r="B129" s="383">
        <v>44</v>
      </c>
      <c r="C129" s="396"/>
      <c r="D129" s="224"/>
      <c r="E129" s="384"/>
      <c r="F129" s="324"/>
      <c r="G129" s="384">
        <v>0</v>
      </c>
      <c r="H129" s="384">
        <f t="shared" ref="H129" si="84">G129</f>
        <v>0</v>
      </c>
      <c r="I129" s="384">
        <v>0</v>
      </c>
      <c r="J129" s="384">
        <v>0</v>
      </c>
      <c r="K129" s="324"/>
      <c r="L129" s="324">
        <f t="shared" ref="L129" si="85">IF(E129=47.16,0,IF(E129&gt;47.16,J129*0.5,0))</f>
        <v>0</v>
      </c>
      <c r="M129" s="324" t="e">
        <f>F129+G129+H129+#REF!+L129+I129</f>
        <v>#REF!</v>
      </c>
      <c r="N129" s="324" t="e">
        <f t="shared" ref="N129" si="86">VLOOKUP(M129,Tarifa1,1)</f>
        <v>#REF!</v>
      </c>
      <c r="O129" s="324" t="e">
        <f t="shared" ref="O129" si="87">M129-N129</f>
        <v>#REF!</v>
      </c>
      <c r="P129" s="324" t="e">
        <f t="shared" ref="P129" si="88">VLOOKUP(M129,Tarifa1,3)</f>
        <v>#REF!</v>
      </c>
      <c r="Q129" s="324" t="e">
        <f t="shared" ref="Q129" si="89">O129*P129</f>
        <v>#REF!</v>
      </c>
      <c r="R129" s="324" t="e">
        <f t="shared" ref="R129" si="90">VLOOKUP(M129,Tarifa1,2)</f>
        <v>#REF!</v>
      </c>
      <c r="S129" s="324" t="e">
        <f t="shared" ref="S129" si="91">Q129+R129</f>
        <v>#REF!</v>
      </c>
      <c r="T129" s="324" t="e">
        <f t="shared" ref="T129" si="92">VLOOKUP(M129,Credito1,2)</f>
        <v>#REF!</v>
      </c>
      <c r="U129" s="324"/>
      <c r="V129" s="324"/>
      <c r="W129" s="324"/>
      <c r="X129" s="324"/>
      <c r="Y129" s="324"/>
      <c r="Z129" s="324"/>
      <c r="AA129" s="548"/>
      <c r="AB129" s="570"/>
      <c r="AC129" s="571"/>
      <c r="AD129" s="558"/>
    </row>
    <row r="130" spans="1:34" s="339" customFormat="1" ht="30" customHeight="1" x14ac:dyDescent="0.2">
      <c r="A130" s="340"/>
      <c r="B130" s="393"/>
      <c r="C130" s="381" t="s">
        <v>60</v>
      </c>
      <c r="D130" s="381"/>
      <c r="E130" s="382">
        <f t="shared" ref="E130:Y130" si="93">E120+E122+E123+E125+E126+E127+E128+E129</f>
        <v>1990.4253333333334</v>
      </c>
      <c r="F130" s="382">
        <f t="shared" si="93"/>
        <v>29856.48</v>
      </c>
      <c r="G130" s="382">
        <f t="shared" si="93"/>
        <v>0</v>
      </c>
      <c r="H130" s="382">
        <f t="shared" si="93"/>
        <v>0</v>
      </c>
      <c r="I130" s="382">
        <f t="shared" si="93"/>
        <v>0</v>
      </c>
      <c r="J130" s="382">
        <f t="shared" si="93"/>
        <v>0</v>
      </c>
      <c r="K130" s="382">
        <f t="shared" si="93"/>
        <v>0</v>
      </c>
      <c r="L130" s="382">
        <f t="shared" si="93"/>
        <v>0</v>
      </c>
      <c r="M130" s="382" t="e">
        <f t="shared" si="93"/>
        <v>#REF!</v>
      </c>
      <c r="N130" s="382" t="e">
        <f t="shared" si="93"/>
        <v>#REF!</v>
      </c>
      <c r="O130" s="382" t="e">
        <f t="shared" si="93"/>
        <v>#REF!</v>
      </c>
      <c r="P130" s="382" t="e">
        <f t="shared" si="93"/>
        <v>#REF!</v>
      </c>
      <c r="Q130" s="382" t="e">
        <f t="shared" si="93"/>
        <v>#REF!</v>
      </c>
      <c r="R130" s="382" t="e">
        <f t="shared" si="93"/>
        <v>#REF!</v>
      </c>
      <c r="S130" s="382" t="e">
        <f t="shared" si="93"/>
        <v>#REF!</v>
      </c>
      <c r="T130" s="382" t="e">
        <f t="shared" si="93"/>
        <v>#REF!</v>
      </c>
      <c r="U130" s="382">
        <f t="shared" si="93"/>
        <v>0</v>
      </c>
      <c r="V130" s="382">
        <f t="shared" si="93"/>
        <v>2208.0662080000002</v>
      </c>
      <c r="W130" s="382">
        <f t="shared" si="93"/>
        <v>0</v>
      </c>
      <c r="X130" s="382">
        <f t="shared" si="93"/>
        <v>0</v>
      </c>
      <c r="Y130" s="382">
        <f t="shared" si="93"/>
        <v>2208.0662080000002</v>
      </c>
      <c r="Z130" s="382">
        <f>Z120+Z122+Z123+Z125+Z126+Z127+Z128+Z129</f>
        <v>27684.414399999998</v>
      </c>
      <c r="AA130" s="645"/>
      <c r="AB130" s="645"/>
      <c r="AC130" s="645"/>
      <c r="AD130" s="572"/>
      <c r="AE130" s="340"/>
      <c r="AF130" s="340"/>
      <c r="AG130" s="340"/>
      <c r="AH130" s="340"/>
    </row>
    <row r="131" spans="1:34" s="164" customFormat="1" ht="28.15" hidden="1" customHeight="1" x14ac:dyDescent="0.2">
      <c r="B131" s="383"/>
      <c r="C131" s="219"/>
      <c r="D131" s="176"/>
      <c r="E131" s="384"/>
      <c r="F131" s="324"/>
      <c r="G131" s="384"/>
      <c r="H131" s="384"/>
      <c r="I131" s="384"/>
      <c r="J131" s="38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551"/>
      <c r="AB131" s="552"/>
      <c r="AC131" s="552"/>
      <c r="AD131" s="558"/>
    </row>
    <row r="132" spans="1:34" s="164" customFormat="1" ht="55.9" hidden="1" customHeight="1" x14ac:dyDescent="0.2">
      <c r="B132" s="173"/>
      <c r="C132" s="473"/>
      <c r="D132" s="474"/>
      <c r="E132" s="451"/>
      <c r="F132" s="475"/>
      <c r="G132" s="451"/>
      <c r="H132" s="451"/>
      <c r="I132" s="451"/>
      <c r="J132" s="451"/>
      <c r="K132" s="475"/>
      <c r="L132" s="475"/>
      <c r="M132" s="475"/>
      <c r="N132" s="475"/>
      <c r="O132" s="475"/>
      <c r="P132" s="475"/>
      <c r="Q132" s="475"/>
      <c r="R132" s="475"/>
      <c r="S132" s="475"/>
      <c r="T132" s="475"/>
      <c r="U132" s="475"/>
      <c r="V132" s="475"/>
      <c r="W132" s="475"/>
      <c r="X132" s="475"/>
      <c r="Y132" s="475"/>
      <c r="Z132" s="475"/>
      <c r="AA132" s="573"/>
      <c r="AB132" s="574"/>
      <c r="AC132" s="574"/>
      <c r="AD132" s="558"/>
    </row>
    <row r="133" spans="1:34" s="164" customFormat="1" ht="55.9" customHeight="1" x14ac:dyDescent="0.2">
      <c r="B133" s="223"/>
      <c r="C133" s="195"/>
      <c r="D133" s="476"/>
      <c r="E133" s="189"/>
      <c r="F133" s="149"/>
      <c r="G133" s="189"/>
      <c r="H133" s="189"/>
      <c r="I133" s="189"/>
      <c r="J133" s="18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539"/>
      <c r="AB133" s="203"/>
      <c r="AC133" s="203"/>
      <c r="AD133" s="203"/>
    </row>
    <row r="134" spans="1:34" s="164" customFormat="1" ht="55.9" customHeight="1" x14ac:dyDescent="0.2">
      <c r="B134" s="223"/>
      <c r="C134" s="195"/>
      <c r="D134" s="476"/>
      <c r="E134" s="189"/>
      <c r="F134" s="149"/>
      <c r="G134" s="189"/>
      <c r="H134" s="189"/>
      <c r="I134" s="189"/>
      <c r="J134" s="18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539"/>
      <c r="AB134" s="203"/>
      <c r="AC134" s="203"/>
      <c r="AD134" s="203"/>
    </row>
    <row r="135" spans="1:34" s="164" customFormat="1" ht="55.9" customHeight="1" x14ac:dyDescent="0.2">
      <c r="B135" s="223"/>
      <c r="C135" s="195"/>
      <c r="D135" s="476"/>
      <c r="E135" s="189"/>
      <c r="F135" s="149"/>
      <c r="G135" s="189"/>
      <c r="H135" s="189"/>
      <c r="I135" s="189"/>
      <c r="J135" s="18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539"/>
      <c r="AB135" s="203"/>
      <c r="AC135" s="203"/>
      <c r="AD135" s="203"/>
    </row>
    <row r="136" spans="1:34" s="164" customFormat="1" ht="31.15" customHeight="1" x14ac:dyDescent="0.2">
      <c r="B136" s="439"/>
      <c r="C136" s="459" t="s">
        <v>121</v>
      </c>
      <c r="D136" s="436"/>
      <c r="E136" s="437"/>
      <c r="F136" s="438"/>
      <c r="G136" s="437">
        <v>0</v>
      </c>
      <c r="H136" s="437">
        <f t="shared" si="64"/>
        <v>0</v>
      </c>
      <c r="I136" s="437">
        <v>0</v>
      </c>
      <c r="J136" s="437">
        <v>0</v>
      </c>
      <c r="K136" s="438"/>
      <c r="L136" s="438">
        <f t="shared" si="65"/>
        <v>0</v>
      </c>
      <c r="M136" s="438" t="e">
        <f>F136+G136+H136+#REF!+L136+I136</f>
        <v>#REF!</v>
      </c>
      <c r="N136" s="438" t="e">
        <f t="shared" si="66"/>
        <v>#REF!</v>
      </c>
      <c r="O136" s="438" t="e">
        <f t="shared" si="67"/>
        <v>#REF!</v>
      </c>
      <c r="P136" s="438" t="e">
        <f t="shared" si="68"/>
        <v>#REF!</v>
      </c>
      <c r="Q136" s="438" t="e">
        <f t="shared" si="69"/>
        <v>#REF!</v>
      </c>
      <c r="R136" s="438" t="e">
        <f t="shared" si="70"/>
        <v>#REF!</v>
      </c>
      <c r="S136" s="438" t="e">
        <f t="shared" si="71"/>
        <v>#REF!</v>
      </c>
      <c r="T136" s="438" t="e">
        <f t="shared" si="72"/>
        <v>#REF!</v>
      </c>
      <c r="U136" s="438"/>
      <c r="V136" s="438"/>
      <c r="W136" s="438"/>
      <c r="X136" s="438"/>
      <c r="Y136" s="438"/>
      <c r="Z136" s="438"/>
      <c r="AA136" s="547"/>
      <c r="AB136" s="667"/>
      <c r="AC136" s="667"/>
      <c r="AD136" s="549"/>
    </row>
    <row r="137" spans="1:34" s="164" customFormat="1" ht="34.5" customHeight="1" x14ac:dyDescent="0.2">
      <c r="B137" s="383">
        <v>42</v>
      </c>
      <c r="C137" s="395" t="s">
        <v>249</v>
      </c>
      <c r="D137" s="452" t="s">
        <v>123</v>
      </c>
      <c r="E137" s="384">
        <f>F137/15</f>
        <v>294.78199999999998</v>
      </c>
      <c r="F137" s="324">
        <v>4421.7299999999996</v>
      </c>
      <c r="G137" s="384">
        <v>0</v>
      </c>
      <c r="H137" s="384">
        <f t="shared" ref="H137:H138" si="94">G137</f>
        <v>0</v>
      </c>
      <c r="I137" s="384">
        <v>0</v>
      </c>
      <c r="J137" s="384">
        <v>0</v>
      </c>
      <c r="K137" s="324"/>
      <c r="L137" s="324">
        <f t="shared" ref="L137:L138" si="95">IF(E137=47.16,0,IF(E137&gt;47.16,J137*0.5,0))</f>
        <v>0</v>
      </c>
      <c r="M137" s="324" t="e">
        <f>F137+G137+H137+#REF!+L137+I137</f>
        <v>#REF!</v>
      </c>
      <c r="N137" s="324" t="e">
        <f t="shared" ref="N137:N138" si="96">VLOOKUP(M137,Tarifa1,1)</f>
        <v>#REF!</v>
      </c>
      <c r="O137" s="324" t="e">
        <f t="shared" ref="O137:O138" si="97">M137-N137</f>
        <v>#REF!</v>
      </c>
      <c r="P137" s="324" t="e">
        <f t="shared" ref="P137:P138" si="98">VLOOKUP(M137,Tarifa1,3)</f>
        <v>#REF!</v>
      </c>
      <c r="Q137" s="324" t="e">
        <f t="shared" ref="Q137:Q138" si="99">O137*P137</f>
        <v>#REF!</v>
      </c>
      <c r="R137" s="324" t="e">
        <f t="shared" ref="R137:R138" si="100">VLOOKUP(M137,Tarifa1,2)</f>
        <v>#REF!</v>
      </c>
      <c r="S137" s="324" t="e">
        <f t="shared" ref="S137:S138" si="101">Q137+R137</f>
        <v>#REF!</v>
      </c>
      <c r="T137" s="324" t="e">
        <f t="shared" ref="T137:T138" si="102">VLOOKUP(M137,Credito1,2)</f>
        <v>#REF!</v>
      </c>
      <c r="U137" s="324"/>
      <c r="V137" s="324">
        <v>345.94</v>
      </c>
      <c r="W137" s="324"/>
      <c r="X137" s="324"/>
      <c r="Y137" s="324">
        <f>V137</f>
        <v>345.94</v>
      </c>
      <c r="Z137" s="324">
        <f>F137-Y137</f>
        <v>4075.7899999999995</v>
      </c>
      <c r="AA137" s="548">
        <f t="shared" ref="AA137:AA158" si="103">Z137*0.04</f>
        <v>163.0316</v>
      </c>
      <c r="AB137" s="589">
        <f>Z137+AA137</f>
        <v>4238.8215999999993</v>
      </c>
      <c r="AC137" s="590"/>
      <c r="AD137" s="549"/>
    </row>
    <row r="138" spans="1:34" s="164" customFormat="1" ht="30.75" customHeight="1" x14ac:dyDescent="0.2">
      <c r="B138" s="383">
        <v>43</v>
      </c>
      <c r="C138" s="335" t="s">
        <v>124</v>
      </c>
      <c r="D138" s="453" t="s">
        <v>88</v>
      </c>
      <c r="E138" s="384">
        <f t="shared" ref="E138:E182" si="104">F138/15</f>
        <v>380.43799999999999</v>
      </c>
      <c r="F138" s="324">
        <v>5706.57</v>
      </c>
      <c r="G138" s="384">
        <v>2</v>
      </c>
      <c r="H138" s="384">
        <f t="shared" si="94"/>
        <v>2</v>
      </c>
      <c r="I138" s="384">
        <v>0</v>
      </c>
      <c r="J138" s="384">
        <v>0</v>
      </c>
      <c r="K138" s="324"/>
      <c r="L138" s="324">
        <f t="shared" si="95"/>
        <v>0</v>
      </c>
      <c r="M138" s="324" t="e">
        <f>F138+G138+H138+#REF!+L138+I138</f>
        <v>#REF!</v>
      </c>
      <c r="N138" s="324" t="e">
        <f t="shared" si="96"/>
        <v>#REF!</v>
      </c>
      <c r="O138" s="324" t="e">
        <f t="shared" si="97"/>
        <v>#REF!</v>
      </c>
      <c r="P138" s="324" t="e">
        <f t="shared" si="98"/>
        <v>#REF!</v>
      </c>
      <c r="Q138" s="324" t="e">
        <f t="shared" si="99"/>
        <v>#REF!</v>
      </c>
      <c r="R138" s="324" t="e">
        <f t="shared" si="100"/>
        <v>#REF!</v>
      </c>
      <c r="S138" s="324" t="e">
        <f t="shared" si="101"/>
        <v>#REF!</v>
      </c>
      <c r="T138" s="324" t="e">
        <f t="shared" si="102"/>
        <v>#REF!</v>
      </c>
      <c r="U138" s="324"/>
      <c r="V138" s="324">
        <v>538.66999999999996</v>
      </c>
      <c r="W138" s="324"/>
      <c r="X138" s="324"/>
      <c r="Y138" s="324">
        <f t="shared" ref="Y138:Y143" si="105">V138</f>
        <v>538.66999999999996</v>
      </c>
      <c r="Z138" s="324">
        <f t="shared" ref="Z138:Z143" si="106">F138-Y138</f>
        <v>5167.8999999999996</v>
      </c>
      <c r="AA138" s="548">
        <f t="shared" si="103"/>
        <v>206.71599999999998</v>
      </c>
      <c r="AB138" s="589">
        <f t="shared" ref="AB138:AB158" si="107">Z138+AA138</f>
        <v>5374.616</v>
      </c>
      <c r="AC138" s="590"/>
      <c r="AD138" s="549"/>
    </row>
    <row r="139" spans="1:34" s="164" customFormat="1" ht="33" customHeight="1" x14ac:dyDescent="0.2">
      <c r="B139" s="394">
        <v>44</v>
      </c>
      <c r="C139" s="335" t="s">
        <v>125</v>
      </c>
      <c r="D139" s="452" t="s">
        <v>100</v>
      </c>
      <c r="E139" s="384">
        <f t="shared" si="104"/>
        <v>445.81599999999997</v>
      </c>
      <c r="F139" s="324">
        <v>6687.24</v>
      </c>
      <c r="G139" s="384">
        <v>0</v>
      </c>
      <c r="H139" s="384">
        <f t="shared" si="64"/>
        <v>0</v>
      </c>
      <c r="I139" s="384">
        <v>0</v>
      </c>
      <c r="J139" s="384">
        <v>0</v>
      </c>
      <c r="K139" s="324"/>
      <c r="L139" s="324">
        <f t="shared" si="65"/>
        <v>0</v>
      </c>
      <c r="M139" s="324" t="e">
        <f>F139+G139+H139+#REF!+L139+I139</f>
        <v>#REF!</v>
      </c>
      <c r="N139" s="324" t="e">
        <f t="shared" si="66"/>
        <v>#REF!</v>
      </c>
      <c r="O139" s="324" t="e">
        <f t="shared" si="67"/>
        <v>#REF!</v>
      </c>
      <c r="P139" s="324" t="e">
        <f t="shared" si="68"/>
        <v>#REF!</v>
      </c>
      <c r="Q139" s="324" t="e">
        <f t="shared" si="69"/>
        <v>#REF!</v>
      </c>
      <c r="R139" s="324" t="e">
        <f t="shared" si="70"/>
        <v>#REF!</v>
      </c>
      <c r="S139" s="324" t="e">
        <f t="shared" si="71"/>
        <v>#REF!</v>
      </c>
      <c r="T139" s="324" t="e">
        <f t="shared" si="72"/>
        <v>#REF!</v>
      </c>
      <c r="U139" s="324"/>
      <c r="V139" s="324">
        <v>707.93</v>
      </c>
      <c r="W139" s="324"/>
      <c r="X139" s="324"/>
      <c r="Y139" s="324">
        <f t="shared" si="105"/>
        <v>707.93</v>
      </c>
      <c r="Z139" s="324">
        <f t="shared" si="106"/>
        <v>5979.3099999999995</v>
      </c>
      <c r="AA139" s="548">
        <f t="shared" si="103"/>
        <v>239.17239999999998</v>
      </c>
      <c r="AB139" s="589">
        <f t="shared" si="107"/>
        <v>6218.4823999999999</v>
      </c>
      <c r="AC139" s="590"/>
      <c r="AD139" s="549"/>
    </row>
    <row r="140" spans="1:34" s="164" customFormat="1" ht="33.75" customHeight="1" x14ac:dyDescent="0.2">
      <c r="B140" s="383">
        <v>45</v>
      </c>
      <c r="C140" s="335" t="s">
        <v>126</v>
      </c>
      <c r="D140" s="452" t="s">
        <v>127</v>
      </c>
      <c r="E140" s="384">
        <f t="shared" si="104"/>
        <v>206.60133333333334</v>
      </c>
      <c r="F140" s="324">
        <v>3099.02</v>
      </c>
      <c r="G140" s="384">
        <v>4</v>
      </c>
      <c r="H140" s="384">
        <f t="shared" ref="H140" si="108">G140</f>
        <v>4</v>
      </c>
      <c r="I140" s="384">
        <v>0</v>
      </c>
      <c r="J140" s="384">
        <v>0</v>
      </c>
      <c r="K140" s="324"/>
      <c r="L140" s="324">
        <f t="shared" ref="L140:L141" si="109">IF(E140=47.16,0,IF(E140&gt;47.16,J140*0.5,0))</f>
        <v>0</v>
      </c>
      <c r="M140" s="324" t="e">
        <f>F140+G140+H140+#REF!+L140+I140</f>
        <v>#REF!</v>
      </c>
      <c r="N140" s="324" t="e">
        <f t="shared" ref="N140:N141" si="110">VLOOKUP(M140,Tarifa1,1)</f>
        <v>#REF!</v>
      </c>
      <c r="O140" s="324" t="e">
        <f t="shared" ref="O140:O141" si="111">M140-N140</f>
        <v>#REF!</v>
      </c>
      <c r="P140" s="324" t="e">
        <f t="shared" ref="P140:P141" si="112">VLOOKUP(M140,Tarifa1,3)</f>
        <v>#REF!</v>
      </c>
      <c r="Q140" s="324" t="e">
        <f t="shared" ref="Q140:Q141" si="113">O140*P140</f>
        <v>#REF!</v>
      </c>
      <c r="R140" s="324" t="e">
        <f t="shared" ref="R140:R141" si="114">VLOOKUP(M140,Tarifa1,2)</f>
        <v>#REF!</v>
      </c>
      <c r="S140" s="324" t="e">
        <f t="shared" ref="S140:S141" si="115">Q140+R140</f>
        <v>#REF!</v>
      </c>
      <c r="T140" s="324" t="e">
        <f t="shared" ref="T140:T141" si="116">VLOOKUP(M140,Credito1,2)</f>
        <v>#REF!</v>
      </c>
      <c r="U140" s="324"/>
      <c r="V140" s="324">
        <v>186.21</v>
      </c>
      <c r="W140" s="324"/>
      <c r="X140" s="324"/>
      <c r="Y140" s="324">
        <f t="shared" si="105"/>
        <v>186.21</v>
      </c>
      <c r="Z140" s="324">
        <v>2912.81</v>
      </c>
      <c r="AA140" s="548">
        <f t="shared" si="103"/>
        <v>116.5124</v>
      </c>
      <c r="AB140" s="589">
        <f t="shared" si="107"/>
        <v>3029.3224</v>
      </c>
      <c r="AC140" s="590"/>
      <c r="AD140" s="549"/>
    </row>
    <row r="141" spans="1:34" s="164" customFormat="1" ht="33.75" customHeight="1" x14ac:dyDescent="0.2">
      <c r="B141" s="383">
        <v>46</v>
      </c>
      <c r="C141" s="335"/>
      <c r="D141" s="452"/>
      <c r="E141" s="384"/>
      <c r="F141" s="324"/>
      <c r="G141" s="384">
        <v>4</v>
      </c>
      <c r="H141" s="384">
        <f t="shared" ref="H141" si="117">G141</f>
        <v>4</v>
      </c>
      <c r="I141" s="384">
        <v>0</v>
      </c>
      <c r="J141" s="384">
        <v>0</v>
      </c>
      <c r="K141" s="324"/>
      <c r="L141" s="324">
        <f t="shared" si="109"/>
        <v>0</v>
      </c>
      <c r="M141" s="324" t="e">
        <f>F141+G141+H141+#REF!+L141+I141</f>
        <v>#REF!</v>
      </c>
      <c r="N141" s="324" t="e">
        <f t="shared" si="110"/>
        <v>#REF!</v>
      </c>
      <c r="O141" s="324" t="e">
        <f t="shared" si="111"/>
        <v>#REF!</v>
      </c>
      <c r="P141" s="324" t="e">
        <f t="shared" si="112"/>
        <v>#REF!</v>
      </c>
      <c r="Q141" s="324" t="e">
        <f t="shared" si="113"/>
        <v>#REF!</v>
      </c>
      <c r="R141" s="324" t="e">
        <f t="shared" si="114"/>
        <v>#REF!</v>
      </c>
      <c r="S141" s="324" t="e">
        <f t="shared" si="115"/>
        <v>#REF!</v>
      </c>
      <c r="T141" s="324" t="e">
        <f t="shared" si="116"/>
        <v>#REF!</v>
      </c>
      <c r="U141" s="324"/>
      <c r="V141" s="324"/>
      <c r="W141" s="324"/>
      <c r="X141" s="324"/>
      <c r="Y141" s="324">
        <f t="shared" si="105"/>
        <v>0</v>
      </c>
      <c r="Z141" s="324">
        <f t="shared" si="106"/>
        <v>0</v>
      </c>
      <c r="AA141" s="548">
        <f t="shared" si="103"/>
        <v>0</v>
      </c>
      <c r="AB141" s="589">
        <f t="shared" si="107"/>
        <v>0</v>
      </c>
      <c r="AC141" s="590"/>
      <c r="AD141" s="549"/>
    </row>
    <row r="142" spans="1:34" s="164" customFormat="1" ht="27.75" customHeight="1" x14ac:dyDescent="0.2">
      <c r="B142" s="383">
        <v>47</v>
      </c>
      <c r="C142" s="335" t="s">
        <v>129</v>
      </c>
      <c r="D142" s="453" t="s">
        <v>130</v>
      </c>
      <c r="E142" s="384">
        <f t="shared" si="104"/>
        <v>341.47199999999998</v>
      </c>
      <c r="F142" s="324">
        <v>5122.08</v>
      </c>
      <c r="G142" s="384">
        <v>7</v>
      </c>
      <c r="H142" s="384">
        <f t="shared" si="64"/>
        <v>7</v>
      </c>
      <c r="I142" s="384">
        <v>0</v>
      </c>
      <c r="J142" s="384">
        <v>0</v>
      </c>
      <c r="K142" s="324"/>
      <c r="L142" s="324">
        <f t="shared" ref="L142:L154" si="118">IF(E142=47.16,0,IF(E142&gt;47.16,J142*0.5,0))</f>
        <v>0</v>
      </c>
      <c r="M142" s="324" t="e">
        <f>F142+G142+H142+#REF!+L142+I142</f>
        <v>#REF!</v>
      </c>
      <c r="N142" s="324" t="e">
        <f t="shared" ref="N142:N154" si="119">VLOOKUP(M142,Tarifa1,1)</f>
        <v>#REF!</v>
      </c>
      <c r="O142" s="324" t="e">
        <f t="shared" ref="O142:O154" si="120">M142-N142</f>
        <v>#REF!</v>
      </c>
      <c r="P142" s="324" t="e">
        <f t="shared" ref="P142:P154" si="121">VLOOKUP(M142,Tarifa1,3)</f>
        <v>#REF!</v>
      </c>
      <c r="Q142" s="324" t="e">
        <f t="shared" ref="Q142:Q154" si="122">O142*P142</f>
        <v>#REF!</v>
      </c>
      <c r="R142" s="324" t="e">
        <f t="shared" ref="R142:R154" si="123">VLOOKUP(M142,Tarifa1,2)</f>
        <v>#REF!</v>
      </c>
      <c r="S142" s="324" t="e">
        <f t="shared" ref="S142:S154" si="124">Q142+R142</f>
        <v>#REF!</v>
      </c>
      <c r="T142" s="324" t="e">
        <f t="shared" ref="T142:T154" si="125">VLOOKUP(M142,Credito1,2)</f>
        <v>#REF!</v>
      </c>
      <c r="U142" s="324"/>
      <c r="V142" s="324">
        <v>401.48</v>
      </c>
      <c r="W142" s="324"/>
      <c r="X142" s="324"/>
      <c r="Y142" s="324">
        <f t="shared" si="105"/>
        <v>401.48</v>
      </c>
      <c r="Z142" s="324">
        <f t="shared" si="106"/>
        <v>4720.6000000000004</v>
      </c>
      <c r="AA142" s="548">
        <f t="shared" si="103"/>
        <v>188.82400000000001</v>
      </c>
      <c r="AB142" s="589">
        <f t="shared" si="107"/>
        <v>4909.424</v>
      </c>
      <c r="AC142" s="590"/>
      <c r="AD142" s="549"/>
    </row>
    <row r="143" spans="1:34" s="164" customFormat="1" ht="30" customHeight="1" x14ac:dyDescent="0.2">
      <c r="B143" s="383">
        <v>48</v>
      </c>
      <c r="C143" s="335" t="s">
        <v>131</v>
      </c>
      <c r="D143" s="322" t="s">
        <v>83</v>
      </c>
      <c r="E143" s="384">
        <f t="shared" si="104"/>
        <v>341.47199999999998</v>
      </c>
      <c r="F143" s="324">
        <v>5122.08</v>
      </c>
      <c r="G143" s="384">
        <v>7</v>
      </c>
      <c r="H143" s="384">
        <f t="shared" ref="H143" si="126">G143</f>
        <v>7</v>
      </c>
      <c r="I143" s="384">
        <v>0</v>
      </c>
      <c r="J143" s="384">
        <v>0</v>
      </c>
      <c r="K143" s="324"/>
      <c r="L143" s="324">
        <f t="shared" si="118"/>
        <v>0</v>
      </c>
      <c r="M143" s="324" t="e">
        <f>F143+G143+H143+#REF!+L143+I143</f>
        <v>#REF!</v>
      </c>
      <c r="N143" s="324" t="e">
        <f t="shared" si="119"/>
        <v>#REF!</v>
      </c>
      <c r="O143" s="324" t="e">
        <f t="shared" si="120"/>
        <v>#REF!</v>
      </c>
      <c r="P143" s="324" t="e">
        <f t="shared" si="121"/>
        <v>#REF!</v>
      </c>
      <c r="Q143" s="324" t="e">
        <f t="shared" si="122"/>
        <v>#REF!</v>
      </c>
      <c r="R143" s="324" t="e">
        <f t="shared" si="123"/>
        <v>#REF!</v>
      </c>
      <c r="S143" s="324" t="e">
        <f t="shared" si="124"/>
        <v>#REF!</v>
      </c>
      <c r="T143" s="324" t="e">
        <f t="shared" si="125"/>
        <v>#REF!</v>
      </c>
      <c r="U143" s="324"/>
      <c r="V143" s="324">
        <v>401.48</v>
      </c>
      <c r="W143" s="324"/>
      <c r="X143" s="324"/>
      <c r="Y143" s="324">
        <f t="shared" si="105"/>
        <v>401.48</v>
      </c>
      <c r="Z143" s="324">
        <f t="shared" si="106"/>
        <v>4720.6000000000004</v>
      </c>
      <c r="AA143" s="548">
        <f t="shared" si="103"/>
        <v>188.82400000000001</v>
      </c>
      <c r="AB143" s="589">
        <f t="shared" si="107"/>
        <v>4909.424</v>
      </c>
      <c r="AC143" s="590"/>
      <c r="AD143" s="549"/>
    </row>
    <row r="144" spans="1:34" s="164" customFormat="1" ht="27.6" customHeight="1" x14ac:dyDescent="0.2">
      <c r="B144" s="439"/>
      <c r="C144" s="460" t="s">
        <v>132</v>
      </c>
      <c r="D144" s="436"/>
      <c r="E144" s="437"/>
      <c r="F144" s="438"/>
      <c r="G144" s="437">
        <v>9</v>
      </c>
      <c r="H144" s="437">
        <f t="shared" si="64"/>
        <v>9</v>
      </c>
      <c r="I144" s="437">
        <v>0</v>
      </c>
      <c r="J144" s="437">
        <v>0</v>
      </c>
      <c r="K144" s="438"/>
      <c r="L144" s="438">
        <f t="shared" si="118"/>
        <v>0</v>
      </c>
      <c r="M144" s="438" t="e">
        <f>F144+G144+H144+#REF!+L144+I144</f>
        <v>#REF!</v>
      </c>
      <c r="N144" s="438" t="e">
        <f t="shared" si="119"/>
        <v>#REF!</v>
      </c>
      <c r="O144" s="438" t="e">
        <f t="shared" si="120"/>
        <v>#REF!</v>
      </c>
      <c r="P144" s="438" t="e">
        <f t="shared" si="121"/>
        <v>#REF!</v>
      </c>
      <c r="Q144" s="438" t="e">
        <f t="shared" si="122"/>
        <v>#REF!</v>
      </c>
      <c r="R144" s="438" t="e">
        <f t="shared" si="123"/>
        <v>#REF!</v>
      </c>
      <c r="S144" s="438" t="e">
        <f t="shared" si="124"/>
        <v>#REF!</v>
      </c>
      <c r="T144" s="438" t="e">
        <f t="shared" si="125"/>
        <v>#REF!</v>
      </c>
      <c r="U144" s="438"/>
      <c r="V144" s="438"/>
      <c r="W144" s="438"/>
      <c r="X144" s="438"/>
      <c r="Y144" s="438"/>
      <c r="Z144" s="438"/>
      <c r="AA144" s="548">
        <f t="shared" si="103"/>
        <v>0</v>
      </c>
      <c r="AB144" s="589">
        <f t="shared" si="107"/>
        <v>0</v>
      </c>
      <c r="AC144" s="590"/>
      <c r="AD144" s="549"/>
    </row>
    <row r="145" spans="1:34" s="164" customFormat="1" ht="33.75" customHeight="1" x14ac:dyDescent="0.2">
      <c r="B145" s="383">
        <v>49</v>
      </c>
      <c r="C145" s="335"/>
      <c r="D145" s="322"/>
      <c r="E145" s="384"/>
      <c r="F145" s="324"/>
      <c r="G145" s="384">
        <v>3</v>
      </c>
      <c r="H145" s="384">
        <f t="shared" ref="H145:H183" si="127">G145</f>
        <v>3</v>
      </c>
      <c r="I145" s="384">
        <v>0</v>
      </c>
      <c r="J145" s="384">
        <v>0</v>
      </c>
      <c r="K145" s="324"/>
      <c r="L145" s="324">
        <f t="shared" si="118"/>
        <v>0</v>
      </c>
      <c r="M145" s="324" t="e">
        <f>F145+G145+H145+#REF!+L145+I145</f>
        <v>#REF!</v>
      </c>
      <c r="N145" s="324" t="e">
        <f t="shared" si="119"/>
        <v>#REF!</v>
      </c>
      <c r="O145" s="324" t="e">
        <f t="shared" si="120"/>
        <v>#REF!</v>
      </c>
      <c r="P145" s="324" t="e">
        <f t="shared" si="121"/>
        <v>#REF!</v>
      </c>
      <c r="Q145" s="324" t="e">
        <f t="shared" si="122"/>
        <v>#REF!</v>
      </c>
      <c r="R145" s="324" t="e">
        <f t="shared" si="123"/>
        <v>#REF!</v>
      </c>
      <c r="S145" s="324" t="e">
        <f t="shared" si="124"/>
        <v>#REF!</v>
      </c>
      <c r="T145" s="324" t="e">
        <f t="shared" si="125"/>
        <v>#REF!</v>
      </c>
      <c r="U145" s="324"/>
      <c r="V145" s="324"/>
      <c r="W145" s="324"/>
      <c r="X145" s="324"/>
      <c r="Y145" s="324">
        <f t="shared" ref="Y145:Y158" si="128">V145</f>
        <v>0</v>
      </c>
      <c r="Z145" s="324">
        <f>F145-Y145</f>
        <v>0</v>
      </c>
      <c r="AA145" s="548">
        <f t="shared" si="103"/>
        <v>0</v>
      </c>
      <c r="AB145" s="589">
        <f t="shared" si="107"/>
        <v>0</v>
      </c>
      <c r="AC145" s="590"/>
      <c r="AD145" s="549"/>
    </row>
    <row r="146" spans="1:34" s="164" customFormat="1" ht="33" hidden="1" customHeight="1" x14ac:dyDescent="0.2">
      <c r="B146" s="383">
        <v>64</v>
      </c>
      <c r="C146" s="335" t="s">
        <v>135</v>
      </c>
      <c r="D146" s="322" t="s">
        <v>134</v>
      </c>
      <c r="E146" s="384">
        <f t="shared" si="104"/>
        <v>287.57800000000003</v>
      </c>
      <c r="F146" s="324">
        <v>4313.67</v>
      </c>
      <c r="G146" s="384">
        <v>0</v>
      </c>
      <c r="H146" s="384">
        <f t="shared" si="127"/>
        <v>0</v>
      </c>
      <c r="I146" s="384">
        <v>0</v>
      </c>
      <c r="J146" s="384">
        <v>0</v>
      </c>
      <c r="K146" s="324"/>
      <c r="L146" s="324">
        <f t="shared" si="118"/>
        <v>0</v>
      </c>
      <c r="M146" s="324" t="e">
        <f>F146+G146+H146+#REF!+L146+I146</f>
        <v>#REF!</v>
      </c>
      <c r="N146" s="324" t="e">
        <f t="shared" si="119"/>
        <v>#REF!</v>
      </c>
      <c r="O146" s="324" t="e">
        <f t="shared" si="120"/>
        <v>#REF!</v>
      </c>
      <c r="P146" s="324" t="e">
        <f t="shared" si="121"/>
        <v>#REF!</v>
      </c>
      <c r="Q146" s="324" t="e">
        <f t="shared" si="122"/>
        <v>#REF!</v>
      </c>
      <c r="R146" s="324" t="e">
        <f t="shared" si="123"/>
        <v>#REF!</v>
      </c>
      <c r="S146" s="324" t="e">
        <f t="shared" si="124"/>
        <v>#REF!</v>
      </c>
      <c r="T146" s="324" t="e">
        <f t="shared" si="125"/>
        <v>#REF!</v>
      </c>
      <c r="U146" s="324">
        <v>180</v>
      </c>
      <c r="V146" s="324">
        <v>351.11</v>
      </c>
      <c r="W146" s="324"/>
      <c r="X146" s="324"/>
      <c r="Y146" s="324">
        <f t="shared" si="128"/>
        <v>351.11</v>
      </c>
      <c r="Z146" s="324">
        <f t="shared" ref="Z146:Z151" si="129">F146-Y146</f>
        <v>3962.56</v>
      </c>
      <c r="AA146" s="548">
        <f t="shared" si="103"/>
        <v>158.50239999999999</v>
      </c>
      <c r="AB146" s="589">
        <f t="shared" si="107"/>
        <v>4121.0623999999998</v>
      </c>
      <c r="AC146" s="590"/>
      <c r="AD146" s="549"/>
    </row>
    <row r="147" spans="1:34" s="164" customFormat="1" ht="31.5" customHeight="1" x14ac:dyDescent="0.2">
      <c r="B147" s="383">
        <v>50</v>
      </c>
      <c r="C147" s="335" t="s">
        <v>136</v>
      </c>
      <c r="D147" s="322" t="s">
        <v>134</v>
      </c>
      <c r="E147" s="384">
        <f t="shared" si="104"/>
        <v>299.08133333333336</v>
      </c>
      <c r="F147" s="324">
        <v>4486.22</v>
      </c>
      <c r="G147" s="384">
        <v>7</v>
      </c>
      <c r="H147" s="384">
        <f t="shared" ref="H147" si="130">G147</f>
        <v>7</v>
      </c>
      <c r="I147" s="384">
        <v>0</v>
      </c>
      <c r="J147" s="384">
        <v>0</v>
      </c>
      <c r="K147" s="324"/>
      <c r="L147" s="324">
        <f t="shared" ref="L147" si="131">IF(E147=47.16,0,IF(E147&gt;47.16,J147*0.5,0))</f>
        <v>0</v>
      </c>
      <c r="M147" s="324" t="e">
        <f>F147+G147+H147+#REF!+L147+I147</f>
        <v>#REF!</v>
      </c>
      <c r="N147" s="324" t="e">
        <f t="shared" ref="N147" si="132">VLOOKUP(M147,Tarifa1,1)</f>
        <v>#REF!</v>
      </c>
      <c r="O147" s="324" t="e">
        <f t="shared" ref="O147" si="133">M147-N147</f>
        <v>#REF!</v>
      </c>
      <c r="P147" s="324" t="e">
        <f t="shared" ref="P147" si="134">VLOOKUP(M147,Tarifa1,3)</f>
        <v>#REF!</v>
      </c>
      <c r="Q147" s="324" t="e">
        <f t="shared" ref="Q147" si="135">O147*P147</f>
        <v>#REF!</v>
      </c>
      <c r="R147" s="324" t="e">
        <f t="shared" ref="R147" si="136">VLOOKUP(M147,Tarifa1,2)</f>
        <v>#REF!</v>
      </c>
      <c r="S147" s="324" t="e">
        <f t="shared" ref="S147" si="137">Q147+R147</f>
        <v>#REF!</v>
      </c>
      <c r="T147" s="324" t="e">
        <f t="shared" ref="T147" si="138">VLOOKUP(M147,Credito1,2)</f>
        <v>#REF!</v>
      </c>
      <c r="U147" s="324"/>
      <c r="V147" s="324">
        <v>352.95</v>
      </c>
      <c r="W147" s="324"/>
      <c r="X147" s="324"/>
      <c r="Y147" s="324">
        <f t="shared" si="128"/>
        <v>352.95</v>
      </c>
      <c r="Z147" s="324">
        <f t="shared" si="129"/>
        <v>4133.2700000000004</v>
      </c>
      <c r="AA147" s="548">
        <f t="shared" si="103"/>
        <v>165.33080000000001</v>
      </c>
      <c r="AB147" s="589">
        <f t="shared" si="107"/>
        <v>4298.6008000000002</v>
      </c>
      <c r="AC147" s="590"/>
      <c r="AD147" s="549"/>
    </row>
    <row r="148" spans="1:34" s="164" customFormat="1" ht="30.75" customHeight="1" x14ac:dyDescent="0.2">
      <c r="B148" s="383">
        <v>51</v>
      </c>
      <c r="C148" s="335" t="s">
        <v>137</v>
      </c>
      <c r="D148" s="322" t="s">
        <v>134</v>
      </c>
      <c r="E148" s="384">
        <f t="shared" si="104"/>
        <v>299.08133333333336</v>
      </c>
      <c r="F148" s="324">
        <v>4486.22</v>
      </c>
      <c r="G148" s="384">
        <v>7</v>
      </c>
      <c r="H148" s="384">
        <f t="shared" ref="H148" si="139">G148</f>
        <v>7</v>
      </c>
      <c r="I148" s="384">
        <v>0</v>
      </c>
      <c r="J148" s="384">
        <v>0</v>
      </c>
      <c r="K148" s="324"/>
      <c r="L148" s="324">
        <f t="shared" ref="L148" si="140">IF(E148=47.16,0,IF(E148&gt;47.16,J148*0.5,0))</f>
        <v>0</v>
      </c>
      <c r="M148" s="324" t="e">
        <f>F148+G148+H148+#REF!+L148+I148</f>
        <v>#REF!</v>
      </c>
      <c r="N148" s="324" t="e">
        <f t="shared" ref="N148" si="141">VLOOKUP(M148,Tarifa1,1)</f>
        <v>#REF!</v>
      </c>
      <c r="O148" s="324" t="e">
        <f t="shared" ref="O148" si="142">M148-N148</f>
        <v>#REF!</v>
      </c>
      <c r="P148" s="324" t="e">
        <f t="shared" ref="P148" si="143">VLOOKUP(M148,Tarifa1,3)</f>
        <v>#REF!</v>
      </c>
      <c r="Q148" s="324" t="e">
        <f t="shared" ref="Q148" si="144">O148*P148</f>
        <v>#REF!</v>
      </c>
      <c r="R148" s="324" t="e">
        <f t="shared" ref="R148" si="145">VLOOKUP(M148,Tarifa1,2)</f>
        <v>#REF!</v>
      </c>
      <c r="S148" s="324" t="e">
        <f t="shared" ref="S148" si="146">Q148+R148</f>
        <v>#REF!</v>
      </c>
      <c r="T148" s="324" t="e">
        <f t="shared" ref="T148" si="147">VLOOKUP(M148,Credito1,2)</f>
        <v>#REF!</v>
      </c>
      <c r="U148" s="324"/>
      <c r="V148" s="324">
        <v>352.95</v>
      </c>
      <c r="W148" s="324"/>
      <c r="X148" s="324"/>
      <c r="Y148" s="324">
        <f t="shared" si="128"/>
        <v>352.95</v>
      </c>
      <c r="Z148" s="324">
        <f t="shared" si="129"/>
        <v>4133.2700000000004</v>
      </c>
      <c r="AA148" s="548">
        <f t="shared" si="103"/>
        <v>165.33080000000001</v>
      </c>
      <c r="AB148" s="589">
        <f t="shared" si="107"/>
        <v>4298.6008000000002</v>
      </c>
      <c r="AC148" s="590"/>
      <c r="AD148" s="549"/>
    </row>
    <row r="149" spans="1:34" s="164" customFormat="1" ht="47.45" customHeight="1" x14ac:dyDescent="0.2">
      <c r="B149" s="383">
        <v>52</v>
      </c>
      <c r="C149" s="335" t="s">
        <v>138</v>
      </c>
      <c r="D149" s="322" t="s">
        <v>134</v>
      </c>
      <c r="E149" s="384">
        <f t="shared" si="104"/>
        <v>299.08133333333336</v>
      </c>
      <c r="F149" s="324">
        <v>4486.22</v>
      </c>
      <c r="G149" s="384">
        <v>7</v>
      </c>
      <c r="H149" s="384">
        <f t="shared" ref="H149:H150" si="148">G149</f>
        <v>7</v>
      </c>
      <c r="I149" s="384">
        <v>0</v>
      </c>
      <c r="J149" s="384">
        <v>0</v>
      </c>
      <c r="K149" s="324"/>
      <c r="L149" s="324">
        <f t="shared" ref="L149:L152" si="149">IF(E149=47.16,0,IF(E149&gt;47.16,J149*0.5,0))</f>
        <v>0</v>
      </c>
      <c r="M149" s="324" t="e">
        <f>F149+G149+H149+#REF!+L149+I149</f>
        <v>#REF!</v>
      </c>
      <c r="N149" s="324" t="e">
        <f t="shared" ref="N149:N152" si="150">VLOOKUP(M149,Tarifa1,1)</f>
        <v>#REF!</v>
      </c>
      <c r="O149" s="324" t="e">
        <f t="shared" ref="O149:O152" si="151">M149-N149</f>
        <v>#REF!</v>
      </c>
      <c r="P149" s="324" t="e">
        <f t="shared" ref="P149:P152" si="152">VLOOKUP(M149,Tarifa1,3)</f>
        <v>#REF!</v>
      </c>
      <c r="Q149" s="324" t="e">
        <f t="shared" ref="Q149:Q152" si="153">O149*P149</f>
        <v>#REF!</v>
      </c>
      <c r="R149" s="324" t="e">
        <f t="shared" ref="R149:R152" si="154">VLOOKUP(M149,Tarifa1,2)</f>
        <v>#REF!</v>
      </c>
      <c r="S149" s="324" t="e">
        <f t="shared" ref="S149:S152" si="155">Q149+R149</f>
        <v>#REF!</v>
      </c>
      <c r="T149" s="324" t="e">
        <f t="shared" ref="T149:T152" si="156">VLOOKUP(M149,Credito1,2)</f>
        <v>#REF!</v>
      </c>
      <c r="U149" s="324"/>
      <c r="V149" s="324">
        <v>351.11</v>
      </c>
      <c r="W149" s="324"/>
      <c r="X149" s="324"/>
      <c r="Y149" s="324">
        <f t="shared" si="128"/>
        <v>351.11</v>
      </c>
      <c r="Z149" s="324">
        <f t="shared" si="129"/>
        <v>4135.1100000000006</v>
      </c>
      <c r="AA149" s="548">
        <f t="shared" si="103"/>
        <v>165.40440000000004</v>
      </c>
      <c r="AB149" s="589">
        <f t="shared" si="107"/>
        <v>4300.5144000000009</v>
      </c>
      <c r="AC149" s="590"/>
      <c r="AD149" s="549"/>
    </row>
    <row r="150" spans="1:34" s="164" customFormat="1" ht="39" customHeight="1" x14ac:dyDescent="0.2">
      <c r="B150" s="383">
        <v>53</v>
      </c>
      <c r="C150" s="335" t="s">
        <v>139</v>
      </c>
      <c r="D150" s="322" t="s">
        <v>134</v>
      </c>
      <c r="E150" s="384">
        <f t="shared" si="104"/>
        <v>299.08133333333336</v>
      </c>
      <c r="F150" s="324">
        <v>4486.22</v>
      </c>
      <c r="G150" s="384">
        <v>7</v>
      </c>
      <c r="H150" s="384">
        <f t="shared" si="148"/>
        <v>7</v>
      </c>
      <c r="I150" s="384">
        <v>0</v>
      </c>
      <c r="J150" s="384">
        <v>0</v>
      </c>
      <c r="K150" s="324"/>
      <c r="L150" s="324">
        <f t="shared" si="149"/>
        <v>0</v>
      </c>
      <c r="M150" s="324" t="e">
        <f>F150+G150+H150+#REF!+L150+I150</f>
        <v>#REF!</v>
      </c>
      <c r="N150" s="324" t="e">
        <f t="shared" si="150"/>
        <v>#REF!</v>
      </c>
      <c r="O150" s="324" t="e">
        <f t="shared" si="151"/>
        <v>#REF!</v>
      </c>
      <c r="P150" s="324" t="e">
        <f t="shared" si="152"/>
        <v>#REF!</v>
      </c>
      <c r="Q150" s="324" t="e">
        <f t="shared" si="153"/>
        <v>#REF!</v>
      </c>
      <c r="R150" s="324" t="e">
        <f t="shared" si="154"/>
        <v>#REF!</v>
      </c>
      <c r="S150" s="324" t="e">
        <f t="shared" si="155"/>
        <v>#REF!</v>
      </c>
      <c r="T150" s="324" t="e">
        <f t="shared" si="156"/>
        <v>#REF!</v>
      </c>
      <c r="U150" s="324"/>
      <c r="V150" s="324">
        <v>351.11</v>
      </c>
      <c r="W150" s="324"/>
      <c r="X150" s="324"/>
      <c r="Y150" s="324">
        <f t="shared" si="128"/>
        <v>351.11</v>
      </c>
      <c r="Z150" s="324">
        <f t="shared" si="129"/>
        <v>4135.1100000000006</v>
      </c>
      <c r="AA150" s="548">
        <f t="shared" si="103"/>
        <v>165.40440000000004</v>
      </c>
      <c r="AB150" s="589">
        <f t="shared" si="107"/>
        <v>4300.5144000000009</v>
      </c>
      <c r="AC150" s="590"/>
      <c r="AD150" s="549"/>
    </row>
    <row r="151" spans="1:34" s="164" customFormat="1" ht="40.15" customHeight="1" x14ac:dyDescent="0.2">
      <c r="B151" s="383">
        <v>54</v>
      </c>
      <c r="C151" s="335" t="s">
        <v>184</v>
      </c>
      <c r="D151" s="322" t="s">
        <v>134</v>
      </c>
      <c r="E151" s="384">
        <f t="shared" si="104"/>
        <v>372.57466666666664</v>
      </c>
      <c r="F151" s="324">
        <v>5588.62</v>
      </c>
      <c r="G151" s="384">
        <v>7</v>
      </c>
      <c r="H151" s="384">
        <f t="shared" ref="H151" si="157">G151</f>
        <v>7</v>
      </c>
      <c r="I151" s="384">
        <v>0</v>
      </c>
      <c r="J151" s="384">
        <v>0</v>
      </c>
      <c r="K151" s="324"/>
      <c r="L151" s="324">
        <f t="shared" ref="L151" si="158">IF(E151=47.16,0,IF(E151&gt;47.16,J151*0.5,0))</f>
        <v>0</v>
      </c>
      <c r="M151" s="324" t="e">
        <f>F151+G151+H151+#REF!+L151+I151</f>
        <v>#REF!</v>
      </c>
      <c r="N151" s="324" t="e">
        <f t="shared" ref="N151" si="159">VLOOKUP(M151,Tarifa1,1)</f>
        <v>#REF!</v>
      </c>
      <c r="O151" s="324" t="e">
        <f t="shared" ref="O151" si="160">M151-N151</f>
        <v>#REF!</v>
      </c>
      <c r="P151" s="324" t="e">
        <f t="shared" ref="P151" si="161">VLOOKUP(M151,Tarifa1,3)</f>
        <v>#REF!</v>
      </c>
      <c r="Q151" s="324" t="e">
        <f t="shared" ref="Q151" si="162">O151*P151</f>
        <v>#REF!</v>
      </c>
      <c r="R151" s="324" t="e">
        <f t="shared" ref="R151" si="163">VLOOKUP(M151,Tarifa1,2)</f>
        <v>#REF!</v>
      </c>
      <c r="S151" s="324" t="e">
        <f t="shared" ref="S151" si="164">Q151+R151</f>
        <v>#REF!</v>
      </c>
      <c r="T151" s="324" t="e">
        <f t="shared" ref="T151" si="165">VLOOKUP(M151,Credito1,2)</f>
        <v>#REF!</v>
      </c>
      <c r="U151" s="324"/>
      <c r="V151" s="324">
        <v>511.06</v>
      </c>
      <c r="W151" s="324"/>
      <c r="X151" s="324"/>
      <c r="Y151" s="324">
        <f t="shared" si="128"/>
        <v>511.06</v>
      </c>
      <c r="Z151" s="324">
        <f t="shared" si="129"/>
        <v>5077.5599999999995</v>
      </c>
      <c r="AA151" s="548">
        <f t="shared" si="103"/>
        <v>203.10239999999999</v>
      </c>
      <c r="AB151" s="589">
        <f t="shared" si="107"/>
        <v>5280.6623999999993</v>
      </c>
      <c r="AC151" s="590"/>
      <c r="AD151" s="549"/>
    </row>
    <row r="152" spans="1:34" s="164" customFormat="1" ht="45.6" customHeight="1" x14ac:dyDescent="0.2">
      <c r="B152" s="383">
        <v>55</v>
      </c>
      <c r="C152" s="335" t="s">
        <v>140</v>
      </c>
      <c r="D152" s="224" t="s">
        <v>89</v>
      </c>
      <c r="E152" s="384">
        <f t="shared" si="104"/>
        <v>382.25933333333336</v>
      </c>
      <c r="F152" s="324">
        <v>5733.89</v>
      </c>
      <c r="G152" s="384"/>
      <c r="H152" s="384"/>
      <c r="I152" s="384"/>
      <c r="J152" s="384"/>
      <c r="K152" s="324"/>
      <c r="L152" s="324">
        <f t="shared" si="149"/>
        <v>0</v>
      </c>
      <c r="M152" s="324" t="e">
        <f>F152+G152+H152+#REF!+L152+I152</f>
        <v>#REF!</v>
      </c>
      <c r="N152" s="324" t="e">
        <f t="shared" si="150"/>
        <v>#REF!</v>
      </c>
      <c r="O152" s="324" t="e">
        <f t="shared" si="151"/>
        <v>#REF!</v>
      </c>
      <c r="P152" s="324" t="e">
        <f t="shared" si="152"/>
        <v>#REF!</v>
      </c>
      <c r="Q152" s="324" t="e">
        <f t="shared" si="153"/>
        <v>#REF!</v>
      </c>
      <c r="R152" s="324" t="e">
        <f t="shared" si="154"/>
        <v>#REF!</v>
      </c>
      <c r="S152" s="324" t="e">
        <f t="shared" si="155"/>
        <v>#REF!</v>
      </c>
      <c r="T152" s="324" t="e">
        <f t="shared" si="156"/>
        <v>#REF!</v>
      </c>
      <c r="U152" s="324"/>
      <c r="V152" s="324">
        <v>543.57000000000005</v>
      </c>
      <c r="W152" s="324"/>
      <c r="X152" s="324"/>
      <c r="Y152" s="324">
        <f t="shared" si="128"/>
        <v>543.57000000000005</v>
      </c>
      <c r="Z152" s="324">
        <v>5190.33</v>
      </c>
      <c r="AA152" s="548">
        <f t="shared" si="103"/>
        <v>207.61320000000001</v>
      </c>
      <c r="AB152" s="589">
        <f t="shared" si="107"/>
        <v>5397.9431999999997</v>
      </c>
      <c r="AC152" s="590"/>
      <c r="AD152" s="549"/>
    </row>
    <row r="153" spans="1:34" s="164" customFormat="1" ht="51" customHeight="1" x14ac:dyDescent="0.2">
      <c r="B153" s="383">
        <v>56</v>
      </c>
      <c r="C153" s="335" t="s">
        <v>141</v>
      </c>
      <c r="D153" s="453" t="s">
        <v>142</v>
      </c>
      <c r="E153" s="384">
        <v>408.84</v>
      </c>
      <c r="F153" s="324">
        <v>6132.65</v>
      </c>
      <c r="G153" s="384">
        <v>7</v>
      </c>
      <c r="H153" s="384">
        <f t="shared" ref="H153" si="166">G153</f>
        <v>7</v>
      </c>
      <c r="I153" s="384">
        <v>0</v>
      </c>
      <c r="J153" s="384">
        <v>0</v>
      </c>
      <c r="K153" s="324"/>
      <c r="L153" s="324">
        <f t="shared" ref="L153" si="167">IF(E153=47.16,0,IF(E153&gt;47.16,J153*0.5,0))</f>
        <v>0</v>
      </c>
      <c r="M153" s="324" t="e">
        <f>F153+G153+H153+#REF!+L153+I153</f>
        <v>#REF!</v>
      </c>
      <c r="N153" s="324" t="e">
        <f t="shared" ref="N153" si="168">VLOOKUP(M153,Tarifa1,1)</f>
        <v>#REF!</v>
      </c>
      <c r="O153" s="324" t="e">
        <f t="shared" ref="O153" si="169">M153-N153</f>
        <v>#REF!</v>
      </c>
      <c r="P153" s="324" t="e">
        <f t="shared" ref="P153" si="170">VLOOKUP(M153,Tarifa1,3)</f>
        <v>#REF!</v>
      </c>
      <c r="Q153" s="324" t="e">
        <f t="shared" ref="Q153" si="171">O153*P153</f>
        <v>#REF!</v>
      </c>
      <c r="R153" s="324" t="e">
        <f t="shared" ref="R153" si="172">VLOOKUP(M153,Tarifa1,2)</f>
        <v>#REF!</v>
      </c>
      <c r="S153" s="324" t="e">
        <f t="shared" ref="S153" si="173">Q153+R153</f>
        <v>#REF!</v>
      </c>
      <c r="T153" s="324" t="e">
        <f t="shared" ref="T153" si="174">VLOOKUP(M153,Credito1,2)</f>
        <v>#REF!</v>
      </c>
      <c r="U153" s="324"/>
      <c r="V153" s="324">
        <v>608.54999999999995</v>
      </c>
      <c r="W153" s="324"/>
      <c r="X153" s="324"/>
      <c r="Y153" s="324">
        <f t="shared" si="128"/>
        <v>608.54999999999995</v>
      </c>
      <c r="Z153" s="324">
        <v>5524.1</v>
      </c>
      <c r="AA153" s="548">
        <f t="shared" si="103"/>
        <v>220.96400000000003</v>
      </c>
      <c r="AB153" s="589">
        <f t="shared" si="107"/>
        <v>5745.0640000000003</v>
      </c>
      <c r="AC153" s="590"/>
      <c r="AD153" s="549"/>
    </row>
    <row r="154" spans="1:34" s="164" customFormat="1" ht="31.5" customHeight="1" x14ac:dyDescent="0.2">
      <c r="B154" s="439"/>
      <c r="C154" s="459" t="s">
        <v>143</v>
      </c>
      <c r="D154" s="436"/>
      <c r="E154" s="437"/>
      <c r="F154" s="438"/>
      <c r="G154" s="437">
        <v>6</v>
      </c>
      <c r="H154" s="437">
        <f t="shared" si="127"/>
        <v>6</v>
      </c>
      <c r="I154" s="437">
        <v>0</v>
      </c>
      <c r="J154" s="437">
        <v>0</v>
      </c>
      <c r="K154" s="438"/>
      <c r="L154" s="438">
        <f t="shared" si="118"/>
        <v>0</v>
      </c>
      <c r="M154" s="438" t="e">
        <f>F154+G154+H154+#REF!+L154+I154</f>
        <v>#REF!</v>
      </c>
      <c r="N154" s="438" t="e">
        <f t="shared" si="119"/>
        <v>#REF!</v>
      </c>
      <c r="O154" s="438" t="e">
        <f t="shared" si="120"/>
        <v>#REF!</v>
      </c>
      <c r="P154" s="438" t="e">
        <f t="shared" si="121"/>
        <v>#REF!</v>
      </c>
      <c r="Q154" s="438" t="e">
        <f t="shared" si="122"/>
        <v>#REF!</v>
      </c>
      <c r="R154" s="438" t="e">
        <f t="shared" si="123"/>
        <v>#REF!</v>
      </c>
      <c r="S154" s="438" t="e">
        <f t="shared" si="124"/>
        <v>#REF!</v>
      </c>
      <c r="T154" s="438" t="e">
        <f t="shared" si="125"/>
        <v>#REF!</v>
      </c>
      <c r="U154" s="438"/>
      <c r="V154" s="438"/>
      <c r="W154" s="438"/>
      <c r="X154" s="438"/>
      <c r="Y154" s="438"/>
      <c r="Z154" s="438"/>
      <c r="AA154" s="548">
        <f t="shared" si="103"/>
        <v>0</v>
      </c>
      <c r="AB154" s="589">
        <f t="shared" si="107"/>
        <v>0</v>
      </c>
      <c r="AC154" s="590"/>
      <c r="AD154" s="549"/>
    </row>
    <row r="155" spans="1:34" s="164" customFormat="1" ht="35.25" customHeight="1" x14ac:dyDescent="0.2">
      <c r="B155" s="383">
        <v>57</v>
      </c>
      <c r="C155" s="396" t="s">
        <v>144</v>
      </c>
      <c r="D155" s="453" t="s">
        <v>145</v>
      </c>
      <c r="E155" s="384">
        <f t="shared" si="104"/>
        <v>401.226</v>
      </c>
      <c r="F155" s="324">
        <v>6018.39</v>
      </c>
      <c r="G155" s="384">
        <v>7</v>
      </c>
      <c r="H155" s="384">
        <f t="shared" si="127"/>
        <v>7</v>
      </c>
      <c r="I155" s="384">
        <v>0</v>
      </c>
      <c r="J155" s="384">
        <v>0</v>
      </c>
      <c r="K155" s="324"/>
      <c r="L155" s="324">
        <f t="shared" ref="L155:L183" si="175">IF(E155=47.16,0,IF(E155&gt;47.16,J155*0.5,0))</f>
        <v>0</v>
      </c>
      <c r="M155" s="324" t="e">
        <f>F155+G155+H155+#REF!+L155+I155</f>
        <v>#REF!</v>
      </c>
      <c r="N155" s="324" t="e">
        <f t="shared" ref="N155:N183" si="176">VLOOKUP(M155,Tarifa1,1)</f>
        <v>#REF!</v>
      </c>
      <c r="O155" s="324" t="e">
        <f t="shared" ref="O155:O183" si="177">M155-N155</f>
        <v>#REF!</v>
      </c>
      <c r="P155" s="324" t="e">
        <f t="shared" ref="P155:P183" si="178">VLOOKUP(M155,Tarifa1,3)</f>
        <v>#REF!</v>
      </c>
      <c r="Q155" s="324" t="e">
        <f t="shared" ref="Q155:Q183" si="179">O155*P155</f>
        <v>#REF!</v>
      </c>
      <c r="R155" s="324" t="e">
        <f t="shared" ref="R155:R183" si="180">VLOOKUP(M155,Tarifa1,2)</f>
        <v>#REF!</v>
      </c>
      <c r="S155" s="324" t="e">
        <f t="shared" ref="S155:S183" si="181">Q155+R155</f>
        <v>#REF!</v>
      </c>
      <c r="T155" s="324" t="e">
        <f t="shared" ref="T155:T183" si="182">VLOOKUP(M155,Credito1,2)</f>
        <v>#REF!</v>
      </c>
      <c r="U155" s="324"/>
      <c r="V155" s="324">
        <v>594.54999999999995</v>
      </c>
      <c r="W155" s="324"/>
      <c r="X155" s="324"/>
      <c r="Y155" s="324">
        <f t="shared" si="128"/>
        <v>594.54999999999995</v>
      </c>
      <c r="Z155" s="324">
        <v>5423.84</v>
      </c>
      <c r="AA155" s="548">
        <f t="shared" si="103"/>
        <v>216.95360000000002</v>
      </c>
      <c r="AB155" s="589">
        <f t="shared" si="107"/>
        <v>5640.7936</v>
      </c>
      <c r="AC155" s="590"/>
      <c r="AD155" s="549"/>
    </row>
    <row r="156" spans="1:34" s="164" customFormat="1" ht="30.75" customHeight="1" x14ac:dyDescent="0.2">
      <c r="B156" s="383">
        <v>58</v>
      </c>
      <c r="C156" s="396" t="s">
        <v>146</v>
      </c>
      <c r="D156" s="453" t="s">
        <v>147</v>
      </c>
      <c r="E156" s="384">
        <f t="shared" si="104"/>
        <v>296.03333333333336</v>
      </c>
      <c r="F156" s="324">
        <v>4440.5</v>
      </c>
      <c r="G156" s="384">
        <v>7</v>
      </c>
      <c r="H156" s="384">
        <f t="shared" ref="H156" si="183">G156</f>
        <v>7</v>
      </c>
      <c r="I156" s="384">
        <v>0</v>
      </c>
      <c r="J156" s="384">
        <v>0</v>
      </c>
      <c r="K156" s="324"/>
      <c r="L156" s="324">
        <f t="shared" ref="L156" si="184">IF(E156=47.16,0,IF(E156&gt;47.16,J156*0.5,0))</f>
        <v>0</v>
      </c>
      <c r="M156" s="324" t="e">
        <f>F156+G156+H156+#REF!+L156+I156</f>
        <v>#REF!</v>
      </c>
      <c r="N156" s="324" t="e">
        <f t="shared" ref="N156" si="185">VLOOKUP(M156,Tarifa1,1)</f>
        <v>#REF!</v>
      </c>
      <c r="O156" s="324" t="e">
        <f t="shared" ref="O156" si="186">M156-N156</f>
        <v>#REF!</v>
      </c>
      <c r="P156" s="324" t="e">
        <f t="shared" ref="P156" si="187">VLOOKUP(M156,Tarifa1,3)</f>
        <v>#REF!</v>
      </c>
      <c r="Q156" s="324" t="e">
        <f t="shared" ref="Q156" si="188">O156*P156</f>
        <v>#REF!</v>
      </c>
      <c r="R156" s="324" t="e">
        <f t="shared" ref="R156" si="189">VLOOKUP(M156,Tarifa1,2)</f>
        <v>#REF!</v>
      </c>
      <c r="S156" s="324" t="e">
        <f t="shared" ref="S156" si="190">Q156+R156</f>
        <v>#REF!</v>
      </c>
      <c r="T156" s="324" t="e">
        <f t="shared" ref="T156" si="191">VLOOKUP(M156,Credito1,2)</f>
        <v>#REF!</v>
      </c>
      <c r="U156" s="324"/>
      <c r="V156" s="324">
        <v>347.98</v>
      </c>
      <c r="W156" s="324"/>
      <c r="X156" s="324"/>
      <c r="Y156" s="324">
        <f t="shared" si="128"/>
        <v>347.98</v>
      </c>
      <c r="Z156" s="324">
        <v>4092.52</v>
      </c>
      <c r="AA156" s="548">
        <f t="shared" si="103"/>
        <v>163.70080000000002</v>
      </c>
      <c r="AB156" s="589">
        <f t="shared" si="107"/>
        <v>4256.2208000000001</v>
      </c>
      <c r="AC156" s="590"/>
      <c r="AD156" s="549"/>
    </row>
    <row r="157" spans="1:34" s="164" customFormat="1" ht="25.9" customHeight="1" x14ac:dyDescent="0.2">
      <c r="B157" s="439"/>
      <c r="C157" s="459" t="s">
        <v>148</v>
      </c>
      <c r="D157" s="449"/>
      <c r="E157" s="437">
        <f t="shared" si="104"/>
        <v>0</v>
      </c>
      <c r="F157" s="438"/>
      <c r="G157" s="437">
        <v>9</v>
      </c>
      <c r="H157" s="437">
        <f t="shared" si="127"/>
        <v>9</v>
      </c>
      <c r="I157" s="437">
        <v>0</v>
      </c>
      <c r="J157" s="437">
        <v>0</v>
      </c>
      <c r="K157" s="438"/>
      <c r="L157" s="438">
        <f t="shared" si="175"/>
        <v>0</v>
      </c>
      <c r="M157" s="438" t="e">
        <f>F157+G157+H157+#REF!+L157+I157</f>
        <v>#REF!</v>
      </c>
      <c r="N157" s="438" t="e">
        <f t="shared" si="176"/>
        <v>#REF!</v>
      </c>
      <c r="O157" s="438" t="e">
        <f t="shared" si="177"/>
        <v>#REF!</v>
      </c>
      <c r="P157" s="438" t="e">
        <f t="shared" si="178"/>
        <v>#REF!</v>
      </c>
      <c r="Q157" s="438" t="e">
        <f t="shared" si="179"/>
        <v>#REF!</v>
      </c>
      <c r="R157" s="438" t="e">
        <f t="shared" si="180"/>
        <v>#REF!</v>
      </c>
      <c r="S157" s="438" t="e">
        <f t="shared" si="181"/>
        <v>#REF!</v>
      </c>
      <c r="T157" s="438" t="e">
        <f t="shared" si="182"/>
        <v>#REF!</v>
      </c>
      <c r="U157" s="438"/>
      <c r="V157" s="438"/>
      <c r="W157" s="438"/>
      <c r="X157" s="438"/>
      <c r="Y157" s="438"/>
      <c r="Z157" s="438"/>
      <c r="AA157" s="548">
        <f t="shared" si="103"/>
        <v>0</v>
      </c>
      <c r="AB157" s="589">
        <f t="shared" si="107"/>
        <v>0</v>
      </c>
      <c r="AC157" s="590"/>
      <c r="AD157" s="549"/>
    </row>
    <row r="158" spans="1:34" s="164" customFormat="1" ht="39.6" customHeight="1" x14ac:dyDescent="0.2">
      <c r="B158" s="383">
        <v>59</v>
      </c>
      <c r="C158" s="336" t="s">
        <v>149</v>
      </c>
      <c r="D158" s="224" t="s">
        <v>150</v>
      </c>
      <c r="E158" s="384">
        <f t="shared" si="104"/>
        <v>654.75533333333328</v>
      </c>
      <c r="F158" s="324">
        <v>9821.33</v>
      </c>
      <c r="G158" s="384">
        <v>0</v>
      </c>
      <c r="H158" s="384">
        <f t="shared" ref="H158" si="192">G158</f>
        <v>0</v>
      </c>
      <c r="I158" s="384">
        <v>0</v>
      </c>
      <c r="J158" s="384">
        <v>0</v>
      </c>
      <c r="K158" s="324"/>
      <c r="L158" s="324">
        <f t="shared" ref="L158" si="193">IF(E158=47.16,0,IF(E158&gt;47.16,J158*0.5,0))</f>
        <v>0</v>
      </c>
      <c r="M158" s="324" t="e">
        <f>F158+G158+H158+#REF!+L158+I158</f>
        <v>#REF!</v>
      </c>
      <c r="N158" s="324" t="e">
        <f t="shared" ref="N158" si="194">VLOOKUP(M158,Tarifa1,1)</f>
        <v>#REF!</v>
      </c>
      <c r="O158" s="324" t="e">
        <f t="shared" ref="O158" si="195">M158-N158</f>
        <v>#REF!</v>
      </c>
      <c r="P158" s="324" t="e">
        <f t="shared" ref="P158" si="196">VLOOKUP(M158,Tarifa1,3)</f>
        <v>#REF!</v>
      </c>
      <c r="Q158" s="324" t="e">
        <f t="shared" ref="Q158" si="197">O158*P158</f>
        <v>#REF!</v>
      </c>
      <c r="R158" s="324" t="e">
        <f t="shared" ref="R158" si="198">VLOOKUP(M158,Tarifa1,2)</f>
        <v>#REF!</v>
      </c>
      <c r="S158" s="324" t="e">
        <f t="shared" ref="S158" si="199">Q158+R158</f>
        <v>#REF!</v>
      </c>
      <c r="T158" s="324" t="e">
        <f t="shared" ref="T158" si="200">VLOOKUP(M158,Credito1,2)</f>
        <v>#REF!</v>
      </c>
      <c r="U158" s="324"/>
      <c r="V158" s="324">
        <v>1377.25</v>
      </c>
      <c r="W158" s="324"/>
      <c r="X158" s="324"/>
      <c r="Y158" s="324">
        <f t="shared" si="128"/>
        <v>1377.25</v>
      </c>
      <c r="Z158" s="324">
        <f>F158-Y158</f>
        <v>8444.08</v>
      </c>
      <c r="AA158" s="548">
        <f t="shared" si="103"/>
        <v>337.76319999999998</v>
      </c>
      <c r="AB158" s="589">
        <f t="shared" si="107"/>
        <v>8781.8431999999993</v>
      </c>
      <c r="AC158" s="590"/>
      <c r="AD158" s="549"/>
    </row>
    <row r="159" spans="1:34" s="463" customFormat="1" ht="44.25" customHeight="1" thickBot="1" x14ac:dyDescent="0.25">
      <c r="A159" s="462"/>
      <c r="B159" s="355"/>
      <c r="C159" s="388" t="s">
        <v>60</v>
      </c>
      <c r="D159" s="388"/>
      <c r="E159" s="389">
        <f t="shared" ref="E159:Y159" si="201">E137+E138+E139+E140+E141+E142+E143+E145+E147+E148+E149+E150+E151+E152+E153+E155+E156+E158</f>
        <v>5722.5953333333346</v>
      </c>
      <c r="F159" s="389">
        <f t="shared" si="201"/>
        <v>85838.98000000001</v>
      </c>
      <c r="G159" s="389">
        <f t="shared" si="201"/>
        <v>83</v>
      </c>
      <c r="H159" s="389">
        <f t="shared" si="201"/>
        <v>83</v>
      </c>
      <c r="I159" s="389">
        <f t="shared" si="201"/>
        <v>0</v>
      </c>
      <c r="J159" s="389">
        <f t="shared" si="201"/>
        <v>0</v>
      </c>
      <c r="K159" s="389">
        <f t="shared" si="201"/>
        <v>0</v>
      </c>
      <c r="L159" s="389">
        <f t="shared" si="201"/>
        <v>0</v>
      </c>
      <c r="M159" s="389" t="e">
        <f t="shared" si="201"/>
        <v>#REF!</v>
      </c>
      <c r="N159" s="389" t="e">
        <f t="shared" si="201"/>
        <v>#REF!</v>
      </c>
      <c r="O159" s="389" t="e">
        <f t="shared" si="201"/>
        <v>#REF!</v>
      </c>
      <c r="P159" s="389" t="e">
        <f t="shared" si="201"/>
        <v>#REF!</v>
      </c>
      <c r="Q159" s="389" t="e">
        <f t="shared" si="201"/>
        <v>#REF!</v>
      </c>
      <c r="R159" s="389" t="e">
        <f t="shared" si="201"/>
        <v>#REF!</v>
      </c>
      <c r="S159" s="389" t="e">
        <f t="shared" si="201"/>
        <v>#REF!</v>
      </c>
      <c r="T159" s="389" t="e">
        <f t="shared" si="201"/>
        <v>#REF!</v>
      </c>
      <c r="U159" s="389">
        <f t="shared" si="201"/>
        <v>0</v>
      </c>
      <c r="V159" s="389">
        <f t="shared" si="201"/>
        <v>7972.7900000000009</v>
      </c>
      <c r="W159" s="389">
        <f t="shared" si="201"/>
        <v>0</v>
      </c>
      <c r="X159" s="389">
        <f t="shared" si="201"/>
        <v>0</v>
      </c>
      <c r="Y159" s="389">
        <f t="shared" si="201"/>
        <v>7972.7900000000009</v>
      </c>
      <c r="Z159" s="389">
        <f>Z137+Z138+Z139+Z140+Z141+Z142+Z143+Z145+Z147+Z148+Z149+Z150+Z151+Z152+Z153+Z155+Z156+Z158</f>
        <v>77866.2</v>
      </c>
      <c r="AA159" s="575"/>
      <c r="AB159" s="576"/>
      <c r="AC159" s="576"/>
      <c r="AD159" s="577"/>
      <c r="AE159" s="462"/>
      <c r="AF159" s="462"/>
      <c r="AG159" s="462"/>
      <c r="AH159" s="462"/>
    </row>
    <row r="160" spans="1:34" s="164" customFormat="1" ht="25.15" hidden="1" customHeight="1" x14ac:dyDescent="0.2">
      <c r="B160" s="178"/>
      <c r="C160" s="316"/>
      <c r="D160" s="316"/>
      <c r="E160" s="384">
        <f t="shared" si="104"/>
        <v>0</v>
      </c>
      <c r="F160" s="317"/>
      <c r="G160" s="167"/>
      <c r="H160" s="167"/>
      <c r="I160" s="167"/>
      <c r="J160" s="167"/>
      <c r="K160" s="163"/>
      <c r="L160" s="175"/>
      <c r="M160" s="319"/>
      <c r="N160" s="317"/>
      <c r="O160" s="167"/>
      <c r="P160" s="167"/>
      <c r="Q160" s="167"/>
      <c r="R160" s="167"/>
      <c r="S160" s="318"/>
      <c r="T160" s="175"/>
      <c r="U160" s="175"/>
      <c r="V160" s="317"/>
      <c r="W160" s="167"/>
      <c r="X160" s="167"/>
      <c r="Y160" s="318"/>
      <c r="Z160" s="175"/>
      <c r="AA160" s="562"/>
      <c r="AB160" s="203"/>
      <c r="AC160" s="203"/>
      <c r="AD160" s="558"/>
    </row>
    <row r="161" spans="1:30" s="164" customFormat="1" ht="25.15" hidden="1" customHeight="1" x14ac:dyDescent="0.2">
      <c r="B161" s="178"/>
      <c r="C161" s="179"/>
      <c r="D161" s="179"/>
      <c r="E161" s="384">
        <f t="shared" si="104"/>
        <v>0</v>
      </c>
      <c r="F161" s="181"/>
      <c r="G161" s="182"/>
      <c r="H161" s="182"/>
      <c r="I161" s="182"/>
      <c r="J161" s="182"/>
      <c r="K161" s="184"/>
      <c r="L161" s="180"/>
      <c r="M161" s="177"/>
      <c r="N161" s="181"/>
      <c r="O161" s="182"/>
      <c r="P161" s="182"/>
      <c r="Q161" s="182"/>
      <c r="R161" s="182"/>
      <c r="S161" s="183"/>
      <c r="T161" s="180"/>
      <c r="U161" s="180"/>
      <c r="V161" s="181"/>
      <c r="W161" s="182"/>
      <c r="X161" s="182"/>
      <c r="Y161" s="183"/>
      <c r="Z161" s="180"/>
      <c r="AA161" s="562"/>
      <c r="AB161" s="203"/>
      <c r="AC161" s="203"/>
      <c r="AD161" s="558"/>
    </row>
    <row r="162" spans="1:30" s="164" customFormat="1" ht="25.15" hidden="1" customHeight="1" x14ac:dyDescent="0.2">
      <c r="B162" s="178"/>
      <c r="C162" s="179"/>
      <c r="D162" s="179"/>
      <c r="E162" s="384">
        <f t="shared" si="104"/>
        <v>0</v>
      </c>
      <c r="F162" s="181"/>
      <c r="G162" s="182"/>
      <c r="H162" s="182"/>
      <c r="I162" s="182"/>
      <c r="J162" s="182"/>
      <c r="K162" s="184"/>
      <c r="L162" s="180"/>
      <c r="M162" s="177"/>
      <c r="N162" s="181"/>
      <c r="O162" s="182"/>
      <c r="P162" s="182"/>
      <c r="Q162" s="182"/>
      <c r="R162" s="182"/>
      <c r="S162" s="183"/>
      <c r="T162" s="180"/>
      <c r="U162" s="180"/>
      <c r="V162" s="181"/>
      <c r="W162" s="182"/>
      <c r="X162" s="182"/>
      <c r="Y162" s="183"/>
      <c r="Z162" s="180"/>
      <c r="AA162" s="562"/>
      <c r="AB162" s="203"/>
      <c r="AC162" s="203"/>
      <c r="AD162" s="558"/>
    </row>
    <row r="163" spans="1:30" s="164" customFormat="1" ht="25.15" hidden="1" customHeight="1" x14ac:dyDescent="0.2">
      <c r="B163" s="321"/>
      <c r="C163" s="159"/>
      <c r="D163" s="159"/>
      <c r="E163" s="384">
        <f t="shared" si="104"/>
        <v>0</v>
      </c>
      <c r="F163" s="181"/>
      <c r="G163" s="182"/>
      <c r="H163" s="182"/>
      <c r="I163" s="182"/>
      <c r="J163" s="182"/>
      <c r="K163" s="182"/>
      <c r="L163" s="177"/>
      <c r="M163" s="177"/>
      <c r="N163" s="181"/>
      <c r="O163" s="182"/>
      <c r="P163" s="182"/>
      <c r="Q163" s="182"/>
      <c r="R163" s="182"/>
      <c r="S163" s="183"/>
      <c r="T163" s="177"/>
      <c r="U163" s="177"/>
      <c r="V163" s="181"/>
      <c r="W163" s="182"/>
      <c r="X163" s="182"/>
      <c r="Y163" s="183"/>
      <c r="Z163" s="177"/>
      <c r="AA163" s="562"/>
      <c r="AB163" s="203"/>
      <c r="AC163" s="203"/>
      <c r="AD163" s="558"/>
    </row>
    <row r="164" spans="1:30" s="164" customFormat="1" ht="12" hidden="1" customHeight="1" x14ac:dyDescent="0.2">
      <c r="B164" s="162"/>
      <c r="C164" s="320"/>
      <c r="D164" s="320"/>
      <c r="E164" s="384">
        <f t="shared" si="104"/>
        <v>0</v>
      </c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539"/>
      <c r="AB164" s="203"/>
      <c r="AC164" s="203"/>
      <c r="AD164" s="558"/>
    </row>
    <row r="165" spans="1:30" s="164" customFormat="1" ht="25.15" hidden="1" customHeight="1" x14ac:dyDescent="0.2">
      <c r="B165" s="162"/>
      <c r="C165" s="320"/>
      <c r="D165" s="320"/>
      <c r="E165" s="384">
        <f t="shared" si="104"/>
        <v>0</v>
      </c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539"/>
      <c r="AB165" s="203"/>
      <c r="AC165" s="203"/>
      <c r="AD165" s="558"/>
    </row>
    <row r="166" spans="1:30" s="164" customFormat="1" ht="25.15" hidden="1" customHeight="1" x14ac:dyDescent="0.2">
      <c r="B166" s="162"/>
      <c r="C166" s="320"/>
      <c r="D166" s="320"/>
      <c r="E166" s="384">
        <f t="shared" si="104"/>
        <v>0</v>
      </c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539"/>
      <c r="AB166" s="203"/>
      <c r="AC166" s="203"/>
      <c r="AD166" s="558"/>
    </row>
    <row r="167" spans="1:30" s="164" customFormat="1" ht="118.15" hidden="1" customHeight="1" x14ac:dyDescent="0.2">
      <c r="A167" s="165"/>
      <c r="B167" s="162"/>
      <c r="C167" s="320"/>
      <c r="D167" s="320"/>
      <c r="E167" s="384">
        <f t="shared" si="104"/>
        <v>0</v>
      </c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539"/>
      <c r="AB167" s="203"/>
      <c r="AC167" s="203"/>
      <c r="AD167" s="558"/>
    </row>
    <row r="168" spans="1:30" s="164" customFormat="1" ht="25.15" hidden="1" customHeight="1" x14ac:dyDescent="0.2">
      <c r="B168" s="178"/>
      <c r="C168" s="316"/>
      <c r="D168" s="316"/>
      <c r="E168" s="384">
        <f t="shared" si="104"/>
        <v>0</v>
      </c>
      <c r="F168" s="317"/>
      <c r="G168" s="167"/>
      <c r="H168" s="167"/>
      <c r="I168" s="167"/>
      <c r="J168" s="167"/>
      <c r="K168" s="163"/>
      <c r="L168" s="175"/>
      <c r="M168" s="319"/>
      <c r="N168" s="317"/>
      <c r="O168" s="167"/>
      <c r="P168" s="167"/>
      <c r="Q168" s="167"/>
      <c r="R168" s="167"/>
      <c r="S168" s="318"/>
      <c r="T168" s="175"/>
      <c r="U168" s="175"/>
      <c r="V168" s="317"/>
      <c r="W168" s="167"/>
      <c r="X168" s="167"/>
      <c r="Y168" s="318"/>
      <c r="Z168" s="175"/>
      <c r="AA168" s="562"/>
      <c r="AB168" s="203"/>
      <c r="AC168" s="203"/>
      <c r="AD168" s="558"/>
    </row>
    <row r="169" spans="1:30" s="164" customFormat="1" ht="25.15" hidden="1" customHeight="1" x14ac:dyDescent="0.2">
      <c r="B169" s="178"/>
      <c r="C169" s="179"/>
      <c r="D169" s="179"/>
      <c r="E169" s="451">
        <f t="shared" si="104"/>
        <v>0</v>
      </c>
      <c r="F169" s="356"/>
      <c r="G169" s="184"/>
      <c r="H169" s="184"/>
      <c r="I169" s="184"/>
      <c r="J169" s="184"/>
      <c r="K169" s="184"/>
      <c r="L169" s="180"/>
      <c r="M169" s="180"/>
      <c r="N169" s="356"/>
      <c r="O169" s="184"/>
      <c r="P169" s="184"/>
      <c r="Q169" s="184"/>
      <c r="R169" s="184"/>
      <c r="S169" s="357"/>
      <c r="T169" s="180"/>
      <c r="U169" s="180"/>
      <c r="V169" s="356"/>
      <c r="W169" s="184"/>
      <c r="X169" s="184"/>
      <c r="Y169" s="357"/>
      <c r="Z169" s="180"/>
      <c r="AA169" s="562"/>
      <c r="AB169" s="203"/>
      <c r="AC169" s="203"/>
      <c r="AD169" s="558"/>
    </row>
    <row r="170" spans="1:30" s="164" customFormat="1" ht="25.15" customHeight="1" x14ac:dyDescent="0.2">
      <c r="A170" s="165"/>
      <c r="B170" s="223"/>
      <c r="C170" s="320"/>
      <c r="D170" s="320"/>
      <c r="E170" s="189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539"/>
      <c r="AB170" s="203"/>
      <c r="AC170" s="203"/>
      <c r="AD170" s="203"/>
    </row>
    <row r="171" spans="1:30" s="164" customFormat="1" ht="25.15" customHeight="1" thickBot="1" x14ac:dyDescent="0.25">
      <c r="A171" s="165"/>
      <c r="B171" s="223"/>
      <c r="C171" s="320"/>
      <c r="D171" s="320"/>
      <c r="E171" s="189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539"/>
      <c r="AB171" s="203"/>
      <c r="AC171" s="203"/>
      <c r="AD171" s="203"/>
    </row>
    <row r="172" spans="1:30" s="164" customFormat="1" ht="21.75" customHeight="1" x14ac:dyDescent="0.2">
      <c r="B172" s="613" t="s">
        <v>226</v>
      </c>
      <c r="C172" s="499"/>
      <c r="D172" s="524" t="s">
        <v>1</v>
      </c>
      <c r="E172" s="525"/>
      <c r="F172" s="623" t="s">
        <v>3</v>
      </c>
      <c r="G172" s="624"/>
      <c r="H172" s="624"/>
      <c r="I172" s="624"/>
      <c r="J172" s="624"/>
      <c r="K172" s="526"/>
      <c r="L172" s="524" t="s">
        <v>4</v>
      </c>
      <c r="M172" s="527"/>
      <c r="N172" s="623" t="s">
        <v>5</v>
      </c>
      <c r="O172" s="624"/>
      <c r="P172" s="624"/>
      <c r="Q172" s="624"/>
      <c r="R172" s="624"/>
      <c r="S172" s="639"/>
      <c r="T172" s="524" t="s">
        <v>6</v>
      </c>
      <c r="U172" s="524" t="s">
        <v>8</v>
      </c>
      <c r="V172" s="623" t="s">
        <v>9</v>
      </c>
      <c r="W172" s="624"/>
      <c r="X172" s="624"/>
      <c r="Y172" s="639"/>
      <c r="Z172" s="524" t="s">
        <v>10</v>
      </c>
      <c r="AA172" s="654" t="s">
        <v>243</v>
      </c>
      <c r="AB172" s="653" t="s">
        <v>35</v>
      </c>
      <c r="AC172" s="653"/>
      <c r="AD172" s="578"/>
    </row>
    <row r="173" spans="1:30" s="164" customFormat="1" ht="19.5" customHeight="1" x14ac:dyDescent="0.2">
      <c r="B173" s="614"/>
      <c r="C173" s="507" t="s">
        <v>12</v>
      </c>
      <c r="D173" s="528" t="s">
        <v>13</v>
      </c>
      <c r="E173" s="525"/>
      <c r="F173" s="520" t="s">
        <v>2</v>
      </c>
      <c r="G173" s="520" t="s">
        <v>15</v>
      </c>
      <c r="H173" s="520" t="s">
        <v>15</v>
      </c>
      <c r="I173" s="520" t="s">
        <v>16</v>
      </c>
      <c r="J173" s="520" t="s">
        <v>4</v>
      </c>
      <c r="K173" s="529"/>
      <c r="L173" s="522" t="s">
        <v>19</v>
      </c>
      <c r="M173" s="530" t="s">
        <v>20</v>
      </c>
      <c r="N173" s="530" t="s">
        <v>21</v>
      </c>
      <c r="O173" s="530" t="s">
        <v>22</v>
      </c>
      <c r="P173" s="530" t="s">
        <v>23</v>
      </c>
      <c r="Q173" s="530" t="s">
        <v>24</v>
      </c>
      <c r="R173" s="530" t="s">
        <v>25</v>
      </c>
      <c r="S173" s="530" t="s">
        <v>7</v>
      </c>
      <c r="T173" s="522" t="s">
        <v>26</v>
      </c>
      <c r="U173" s="522" t="s">
        <v>28</v>
      </c>
      <c r="V173" s="520" t="s">
        <v>7</v>
      </c>
      <c r="W173" s="520" t="s">
        <v>30</v>
      </c>
      <c r="X173" s="650" t="s">
        <v>32</v>
      </c>
      <c r="Y173" s="520" t="s">
        <v>33</v>
      </c>
      <c r="Z173" s="522" t="s">
        <v>34</v>
      </c>
      <c r="AA173" s="655"/>
      <c r="AB173" s="653"/>
      <c r="AC173" s="653"/>
      <c r="AD173" s="579"/>
    </row>
    <row r="174" spans="1:30" s="164" customFormat="1" ht="17.25" customHeight="1" x14ac:dyDescent="0.2">
      <c r="B174" s="614"/>
      <c r="C174" s="511"/>
      <c r="D174" s="522"/>
      <c r="E174" s="525"/>
      <c r="F174" s="522" t="s">
        <v>36</v>
      </c>
      <c r="G174" s="522" t="s">
        <v>37</v>
      </c>
      <c r="H174" s="522" t="s">
        <v>38</v>
      </c>
      <c r="I174" s="522"/>
      <c r="J174" s="522" t="s">
        <v>19</v>
      </c>
      <c r="K174" s="529"/>
      <c r="L174" s="522" t="s">
        <v>42</v>
      </c>
      <c r="M174" s="520" t="s">
        <v>43</v>
      </c>
      <c r="N174" s="520" t="s">
        <v>44</v>
      </c>
      <c r="O174" s="520" t="s">
        <v>45</v>
      </c>
      <c r="P174" s="520" t="s">
        <v>45</v>
      </c>
      <c r="Q174" s="520" t="s">
        <v>46</v>
      </c>
      <c r="R174" s="520" t="s">
        <v>47</v>
      </c>
      <c r="S174" s="520" t="s">
        <v>48</v>
      </c>
      <c r="T174" s="522" t="s">
        <v>49</v>
      </c>
      <c r="U174" s="522" t="s">
        <v>51</v>
      </c>
      <c r="V174" s="522"/>
      <c r="W174" s="523" t="s">
        <v>64</v>
      </c>
      <c r="X174" s="651"/>
      <c r="Y174" s="522" t="s">
        <v>54</v>
      </c>
      <c r="Z174" s="522" t="s">
        <v>55</v>
      </c>
      <c r="AA174" s="655"/>
      <c r="AB174" s="653"/>
      <c r="AC174" s="653"/>
      <c r="AD174" s="580"/>
    </row>
    <row r="175" spans="1:30" s="164" customFormat="1" ht="17.25" customHeight="1" x14ac:dyDescent="0.2">
      <c r="B175" s="186"/>
      <c r="D175" s="417"/>
      <c r="E175" s="403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  <c r="P175" s="417"/>
      <c r="Q175" s="417"/>
      <c r="R175" s="417"/>
      <c r="S175" s="417"/>
      <c r="T175" s="417"/>
      <c r="U175" s="417"/>
      <c r="V175" s="417"/>
      <c r="W175" s="418"/>
      <c r="X175" s="417"/>
      <c r="Y175" s="417"/>
      <c r="Z175" s="417"/>
      <c r="AA175" s="569"/>
      <c r="AB175" s="589"/>
      <c r="AC175" s="590"/>
      <c r="AD175" s="549"/>
    </row>
    <row r="176" spans="1:30" s="164" customFormat="1" ht="43.5" customHeight="1" x14ac:dyDescent="0.2">
      <c r="B176" s="383">
        <v>60</v>
      </c>
      <c r="C176" s="396" t="s">
        <v>250</v>
      </c>
      <c r="D176" s="453" t="s">
        <v>127</v>
      </c>
      <c r="E176" s="384">
        <f t="shared" ref="E176" si="202">F176/15</f>
        <v>122.304</v>
      </c>
      <c r="F176" s="324">
        <v>1834.56</v>
      </c>
      <c r="G176" s="384"/>
      <c r="H176" s="384"/>
      <c r="I176" s="384"/>
      <c r="J176" s="38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>
        <v>103.21</v>
      </c>
      <c r="W176" s="324"/>
      <c r="X176" s="324"/>
      <c r="Y176" s="324">
        <f>V176</f>
        <v>103.21</v>
      </c>
      <c r="Z176" s="324">
        <v>1920.05</v>
      </c>
      <c r="AA176" s="548">
        <f t="shared" ref="AA176:AA187" si="203">Z176*0.04</f>
        <v>76.802000000000007</v>
      </c>
      <c r="AB176" s="589">
        <f>Z176+AA176</f>
        <v>1996.8519999999999</v>
      </c>
      <c r="AC176" s="590"/>
      <c r="AD176" s="549"/>
    </row>
    <row r="177" spans="2:30" s="164" customFormat="1" ht="43.5" customHeight="1" x14ac:dyDescent="0.2">
      <c r="B177" s="383">
        <v>61</v>
      </c>
      <c r="C177" s="336" t="s">
        <v>177</v>
      </c>
      <c r="D177" s="391" t="s">
        <v>176</v>
      </c>
      <c r="E177" s="384">
        <f>F177/15</f>
        <v>532.8266666666666</v>
      </c>
      <c r="F177" s="324">
        <v>7992.4</v>
      </c>
      <c r="G177" s="384">
        <v>2</v>
      </c>
      <c r="H177" s="384">
        <f t="shared" ref="H177" si="204">G177</f>
        <v>2</v>
      </c>
      <c r="I177" s="384">
        <v>0</v>
      </c>
      <c r="J177" s="384">
        <v>0</v>
      </c>
      <c r="K177" s="324"/>
      <c r="L177" s="324">
        <f t="shared" ref="L177" si="205">IF(E177=47.16,0,IF(E177&gt;47.16,J177*0.5,0))</f>
        <v>0</v>
      </c>
      <c r="M177" s="324" t="e">
        <f>F177+G177+H177+#REF!+L177+I177</f>
        <v>#REF!</v>
      </c>
      <c r="N177" s="324" t="e">
        <f t="shared" ref="N177" si="206">VLOOKUP(M177,Tarifa1,1)</f>
        <v>#REF!</v>
      </c>
      <c r="O177" s="324" t="e">
        <f t="shared" ref="O177" si="207">M177-N177</f>
        <v>#REF!</v>
      </c>
      <c r="P177" s="324" t="e">
        <f t="shared" ref="P177" si="208">VLOOKUP(M177,Tarifa1,3)</f>
        <v>#REF!</v>
      </c>
      <c r="Q177" s="324" t="e">
        <f t="shared" ref="Q177" si="209">O177*P177</f>
        <v>#REF!</v>
      </c>
      <c r="R177" s="324" t="e">
        <f t="shared" ref="R177" si="210">VLOOKUP(M177,Tarifa1,2)</f>
        <v>#REF!</v>
      </c>
      <c r="S177" s="324" t="e">
        <f t="shared" ref="S177" si="211">Q177+R177</f>
        <v>#REF!</v>
      </c>
      <c r="T177" s="324" t="e">
        <f t="shared" ref="T177" si="212">VLOOKUP(M177,Credito1,2)</f>
        <v>#REF!</v>
      </c>
      <c r="U177" s="324"/>
      <c r="V177" s="324">
        <v>986.59</v>
      </c>
      <c r="W177" s="324"/>
      <c r="X177" s="324"/>
      <c r="Y177" s="324">
        <f>V177</f>
        <v>986.59</v>
      </c>
      <c r="Z177" s="324">
        <f>F177-Y177</f>
        <v>7005.8099999999995</v>
      </c>
      <c r="AA177" s="548">
        <f t="shared" si="203"/>
        <v>280.23239999999998</v>
      </c>
      <c r="AB177" s="589">
        <f t="shared" ref="AB177:AB186" si="213">Z177+AA177</f>
        <v>7286.0423999999994</v>
      </c>
      <c r="AC177" s="590"/>
      <c r="AD177" s="549"/>
    </row>
    <row r="178" spans="2:30" s="164" customFormat="1" ht="43.5" customHeight="1" x14ac:dyDescent="0.2">
      <c r="B178" s="383">
        <v>62</v>
      </c>
      <c r="C178" s="416" t="s">
        <v>287</v>
      </c>
      <c r="D178" s="413" t="s">
        <v>270</v>
      </c>
      <c r="E178" s="403">
        <v>327.298</v>
      </c>
      <c r="F178" s="404">
        <v>4909.47</v>
      </c>
      <c r="G178" s="403"/>
      <c r="H178" s="403"/>
      <c r="I178" s="403"/>
      <c r="J178" s="403"/>
      <c r="K178" s="404"/>
      <c r="L178" s="404"/>
      <c r="M178" s="404"/>
      <c r="N178" s="404"/>
      <c r="O178" s="404"/>
      <c r="P178" s="404"/>
      <c r="Q178" s="404"/>
      <c r="R178" s="404"/>
      <c r="S178" s="404"/>
      <c r="T178" s="404"/>
      <c r="U178" s="404"/>
      <c r="V178" s="404">
        <v>367.46559999999999</v>
      </c>
      <c r="W178" s="404"/>
      <c r="X178" s="404"/>
      <c r="Y178" s="404">
        <v>367.46559999999999</v>
      </c>
      <c r="Z178" s="404">
        <v>4542.0043999999998</v>
      </c>
      <c r="AA178" s="548">
        <f t="shared" si="203"/>
        <v>181.68017599999999</v>
      </c>
      <c r="AB178" s="589">
        <f t="shared" si="213"/>
        <v>4723.6845759999997</v>
      </c>
      <c r="AC178" s="590"/>
      <c r="AD178" s="549"/>
    </row>
    <row r="179" spans="2:30" s="164" customFormat="1" ht="43.5" customHeight="1" x14ac:dyDescent="0.2">
      <c r="B179" s="383"/>
      <c r="C179" s="395"/>
      <c r="D179" s="413"/>
      <c r="E179" s="403"/>
      <c r="F179" s="404"/>
      <c r="G179" s="403"/>
      <c r="H179" s="403"/>
      <c r="I179" s="403"/>
      <c r="J179" s="403"/>
      <c r="K179" s="404"/>
      <c r="L179" s="404"/>
      <c r="M179" s="404"/>
      <c r="N179" s="404"/>
      <c r="O179" s="404"/>
      <c r="P179" s="404"/>
      <c r="Q179" s="404"/>
      <c r="R179" s="404"/>
      <c r="S179" s="404"/>
      <c r="T179" s="404"/>
      <c r="U179" s="404"/>
      <c r="V179" s="404"/>
      <c r="W179" s="404"/>
      <c r="X179" s="404"/>
      <c r="Y179" s="404"/>
      <c r="Z179" s="404"/>
      <c r="AA179" s="548">
        <f t="shared" si="203"/>
        <v>0</v>
      </c>
      <c r="AB179" s="589">
        <f t="shared" si="213"/>
        <v>0</v>
      </c>
      <c r="AC179" s="590"/>
      <c r="AD179" s="549"/>
    </row>
    <row r="180" spans="2:30" s="164" customFormat="1" ht="26.25" customHeight="1" x14ac:dyDescent="0.2">
      <c r="B180" s="439"/>
      <c r="C180" s="440" t="s">
        <v>286</v>
      </c>
      <c r="D180" s="436"/>
      <c r="E180" s="437"/>
      <c r="F180" s="438"/>
      <c r="G180" s="437">
        <v>3</v>
      </c>
      <c r="H180" s="437">
        <f t="shared" si="127"/>
        <v>3</v>
      </c>
      <c r="I180" s="437">
        <v>0</v>
      </c>
      <c r="J180" s="437">
        <v>0</v>
      </c>
      <c r="K180" s="438"/>
      <c r="L180" s="438">
        <f t="shared" si="175"/>
        <v>0</v>
      </c>
      <c r="M180" s="438" t="e">
        <f>F180+G180+H180+#REF!+L180+I180</f>
        <v>#REF!</v>
      </c>
      <c r="N180" s="438" t="e">
        <f t="shared" si="176"/>
        <v>#REF!</v>
      </c>
      <c r="O180" s="438" t="e">
        <f t="shared" si="177"/>
        <v>#REF!</v>
      </c>
      <c r="P180" s="438" t="e">
        <f t="shared" si="178"/>
        <v>#REF!</v>
      </c>
      <c r="Q180" s="438" t="e">
        <f t="shared" si="179"/>
        <v>#REF!</v>
      </c>
      <c r="R180" s="438" t="e">
        <f t="shared" si="180"/>
        <v>#REF!</v>
      </c>
      <c r="S180" s="438" t="e">
        <f t="shared" si="181"/>
        <v>#REF!</v>
      </c>
      <c r="T180" s="438" t="e">
        <f t="shared" si="182"/>
        <v>#REF!</v>
      </c>
      <c r="U180" s="438"/>
      <c r="V180" s="438"/>
      <c r="W180" s="438"/>
      <c r="X180" s="438"/>
      <c r="Y180" s="438"/>
      <c r="Z180" s="438"/>
      <c r="AA180" s="548">
        <f t="shared" si="203"/>
        <v>0</v>
      </c>
      <c r="AB180" s="589">
        <f t="shared" si="213"/>
        <v>0</v>
      </c>
      <c r="AC180" s="590"/>
      <c r="AD180" s="549"/>
    </row>
    <row r="181" spans="2:30" s="164" customFormat="1" ht="36.75" customHeight="1" x14ac:dyDescent="0.2">
      <c r="B181" s="383">
        <v>64</v>
      </c>
      <c r="C181" s="394" t="s">
        <v>271</v>
      </c>
      <c r="D181" s="413" t="s">
        <v>272</v>
      </c>
      <c r="E181" s="403">
        <v>313.34933333333333</v>
      </c>
      <c r="F181" s="404">
        <v>4700.24</v>
      </c>
      <c r="G181" s="403"/>
      <c r="H181" s="403"/>
      <c r="I181" s="403"/>
      <c r="J181" s="403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>
        <v>376.24030399999998</v>
      </c>
      <c r="W181" s="404"/>
      <c r="X181" s="404"/>
      <c r="Y181" s="404">
        <v>376.24030399999998</v>
      </c>
      <c r="Z181" s="404">
        <v>4342</v>
      </c>
      <c r="AA181" s="548">
        <f t="shared" si="203"/>
        <v>173.68</v>
      </c>
      <c r="AB181" s="589">
        <f t="shared" si="213"/>
        <v>4515.68</v>
      </c>
      <c r="AC181" s="590"/>
      <c r="AD181" s="549"/>
    </row>
    <row r="182" spans="2:30" s="164" customFormat="1" ht="35.25" customHeight="1" x14ac:dyDescent="0.2">
      <c r="B182" s="383">
        <v>65</v>
      </c>
      <c r="C182" s="335" t="s">
        <v>151</v>
      </c>
      <c r="D182" s="452" t="s">
        <v>127</v>
      </c>
      <c r="E182" s="384">
        <f t="shared" si="104"/>
        <v>266.51266666666669</v>
      </c>
      <c r="F182" s="324">
        <v>3997.69</v>
      </c>
      <c r="G182" s="384">
        <v>4</v>
      </c>
      <c r="H182" s="384">
        <f t="shared" si="127"/>
        <v>4</v>
      </c>
      <c r="I182" s="384">
        <v>0</v>
      </c>
      <c r="J182" s="384">
        <v>0</v>
      </c>
      <c r="K182" s="324"/>
      <c r="L182" s="324">
        <f t="shared" si="175"/>
        <v>0</v>
      </c>
      <c r="M182" s="324" t="e">
        <f>F182+G182+H182+#REF!+L182+I182</f>
        <v>#REF!</v>
      </c>
      <c r="N182" s="324" t="e">
        <f t="shared" si="176"/>
        <v>#REF!</v>
      </c>
      <c r="O182" s="324" t="e">
        <f t="shared" si="177"/>
        <v>#REF!</v>
      </c>
      <c r="P182" s="324" t="e">
        <f t="shared" si="178"/>
        <v>#REF!</v>
      </c>
      <c r="Q182" s="324" t="e">
        <f t="shared" si="179"/>
        <v>#REF!</v>
      </c>
      <c r="R182" s="324" t="e">
        <f t="shared" si="180"/>
        <v>#REF!</v>
      </c>
      <c r="S182" s="324" t="e">
        <f t="shared" si="181"/>
        <v>#REF!</v>
      </c>
      <c r="T182" s="324" t="e">
        <f t="shared" si="182"/>
        <v>#REF!</v>
      </c>
      <c r="U182" s="324"/>
      <c r="V182" s="324">
        <v>299.8</v>
      </c>
      <c r="W182" s="324"/>
      <c r="X182" s="324"/>
      <c r="Y182" s="324">
        <f>V182</f>
        <v>299.8</v>
      </c>
      <c r="Z182" s="324">
        <v>3697.88</v>
      </c>
      <c r="AA182" s="548">
        <f t="shared" si="203"/>
        <v>147.9152</v>
      </c>
      <c r="AB182" s="589">
        <f t="shared" si="213"/>
        <v>3845.7952</v>
      </c>
      <c r="AC182" s="590"/>
      <c r="AD182" s="549"/>
    </row>
    <row r="183" spans="2:30" s="164" customFormat="1" ht="43.5" customHeight="1" x14ac:dyDescent="0.2">
      <c r="B183" s="439"/>
      <c r="C183" s="450" t="s">
        <v>152</v>
      </c>
      <c r="D183" s="436"/>
      <c r="E183" s="437"/>
      <c r="F183" s="438"/>
      <c r="G183" s="437">
        <v>7</v>
      </c>
      <c r="H183" s="437">
        <f t="shared" si="127"/>
        <v>7</v>
      </c>
      <c r="I183" s="437">
        <v>0</v>
      </c>
      <c r="J183" s="437">
        <v>0</v>
      </c>
      <c r="K183" s="438"/>
      <c r="L183" s="438">
        <f t="shared" si="175"/>
        <v>0</v>
      </c>
      <c r="M183" s="438" t="e">
        <f>F183+G183+H183+#REF!+L183+I183</f>
        <v>#REF!</v>
      </c>
      <c r="N183" s="438" t="e">
        <f t="shared" si="176"/>
        <v>#REF!</v>
      </c>
      <c r="O183" s="438" t="e">
        <f t="shared" si="177"/>
        <v>#REF!</v>
      </c>
      <c r="P183" s="438" t="e">
        <f t="shared" si="178"/>
        <v>#REF!</v>
      </c>
      <c r="Q183" s="438" t="e">
        <f t="shared" si="179"/>
        <v>#REF!</v>
      </c>
      <c r="R183" s="438" t="e">
        <f t="shared" si="180"/>
        <v>#REF!</v>
      </c>
      <c r="S183" s="438" t="e">
        <f t="shared" si="181"/>
        <v>#REF!</v>
      </c>
      <c r="T183" s="438" t="e">
        <f t="shared" si="182"/>
        <v>#REF!</v>
      </c>
      <c r="U183" s="438"/>
      <c r="V183" s="438"/>
      <c r="W183" s="438"/>
      <c r="X183" s="438"/>
      <c r="Y183" s="438"/>
      <c r="Z183" s="438"/>
      <c r="AA183" s="548">
        <f t="shared" si="203"/>
        <v>0</v>
      </c>
      <c r="AB183" s="589">
        <f t="shared" si="213"/>
        <v>0</v>
      </c>
      <c r="AC183" s="590"/>
      <c r="AD183" s="549"/>
    </row>
    <row r="184" spans="2:30" s="164" customFormat="1" ht="37.5" customHeight="1" x14ac:dyDescent="0.2">
      <c r="B184" s="383">
        <v>66</v>
      </c>
      <c r="C184" s="395" t="s">
        <v>209</v>
      </c>
      <c r="D184" s="409" t="s">
        <v>154</v>
      </c>
      <c r="E184" s="403">
        <v>289.11200000000002</v>
      </c>
      <c r="F184" s="404">
        <v>4336.68</v>
      </c>
      <c r="G184" s="403"/>
      <c r="H184" s="403"/>
      <c r="I184" s="403"/>
      <c r="J184" s="403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404">
        <v>336.68497600000006</v>
      </c>
      <c r="W184" s="404"/>
      <c r="X184" s="404"/>
      <c r="Y184" s="404">
        <v>336.68497600000006</v>
      </c>
      <c r="Z184" s="404">
        <v>4000</v>
      </c>
      <c r="AA184" s="548">
        <f t="shared" si="203"/>
        <v>160</v>
      </c>
      <c r="AB184" s="589">
        <f t="shared" si="213"/>
        <v>4160</v>
      </c>
      <c r="AC184" s="590"/>
      <c r="AD184" s="549"/>
    </row>
    <row r="185" spans="2:30" s="164" customFormat="1" ht="37.5" customHeight="1" x14ac:dyDescent="0.2">
      <c r="B185" s="383">
        <v>67</v>
      </c>
      <c r="C185" s="419" t="s">
        <v>252</v>
      </c>
      <c r="D185" s="464" t="s">
        <v>253</v>
      </c>
      <c r="E185" s="403">
        <f>F185/15</f>
        <v>448.02266666666668</v>
      </c>
      <c r="F185" s="404">
        <v>6720.34</v>
      </c>
      <c r="G185" s="403"/>
      <c r="H185" s="403"/>
      <c r="I185" s="403"/>
      <c r="J185" s="403"/>
      <c r="K185" s="404"/>
      <c r="L185" s="404"/>
      <c r="M185" s="404"/>
      <c r="N185" s="404"/>
      <c r="O185" s="404"/>
      <c r="P185" s="404"/>
      <c r="Q185" s="404"/>
      <c r="R185" s="404"/>
      <c r="S185" s="404"/>
      <c r="T185" s="404"/>
      <c r="U185" s="404"/>
      <c r="V185" s="404">
        <v>720.34</v>
      </c>
      <c r="W185" s="404"/>
      <c r="X185" s="404"/>
      <c r="Y185" s="404">
        <f>V185</f>
        <v>720.34</v>
      </c>
      <c r="Z185" s="404">
        <v>6000</v>
      </c>
      <c r="AA185" s="548">
        <f t="shared" si="203"/>
        <v>240</v>
      </c>
      <c r="AB185" s="589">
        <f t="shared" si="213"/>
        <v>6240</v>
      </c>
      <c r="AC185" s="590"/>
      <c r="AD185" s="549"/>
    </row>
    <row r="186" spans="2:30" s="164" customFormat="1" ht="37.5" customHeight="1" x14ac:dyDescent="0.2">
      <c r="B186" s="383">
        <v>68</v>
      </c>
      <c r="C186" s="398" t="s">
        <v>254</v>
      </c>
      <c r="D186" s="465" t="s">
        <v>255</v>
      </c>
      <c r="E186" s="384">
        <f>F186/15</f>
        <v>340.53333333333336</v>
      </c>
      <c r="F186" s="324">
        <v>5108</v>
      </c>
      <c r="G186" s="384"/>
      <c r="H186" s="384"/>
      <c r="I186" s="384"/>
      <c r="J186" s="38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>
        <v>399.23</v>
      </c>
      <c r="W186" s="324"/>
      <c r="X186" s="324"/>
      <c r="Y186" s="324">
        <f>V186</f>
        <v>399.23</v>
      </c>
      <c r="Z186" s="324">
        <v>4708.7700000000004</v>
      </c>
      <c r="AA186" s="548">
        <f t="shared" si="203"/>
        <v>188.35080000000002</v>
      </c>
      <c r="AB186" s="589">
        <f t="shared" si="213"/>
        <v>4897.1208000000006</v>
      </c>
      <c r="AC186" s="590"/>
      <c r="AD186" s="549"/>
    </row>
    <row r="187" spans="2:30" s="164" customFormat="1" ht="37.5" customHeight="1" x14ac:dyDescent="0.2">
      <c r="B187" s="383"/>
      <c r="C187" s="398"/>
      <c r="D187" s="465"/>
      <c r="E187" s="384"/>
      <c r="F187" s="324"/>
      <c r="G187" s="384"/>
      <c r="H187" s="384"/>
      <c r="I187" s="384"/>
      <c r="J187" s="38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548">
        <f t="shared" si="203"/>
        <v>0</v>
      </c>
      <c r="AB187" s="570"/>
      <c r="AC187" s="571"/>
      <c r="AD187" s="549"/>
    </row>
    <row r="188" spans="2:30" s="164" customFormat="1" ht="23.25" customHeight="1" thickBot="1" x14ac:dyDescent="0.25">
      <c r="B188" s="455"/>
      <c r="C188" s="468" t="s">
        <v>60</v>
      </c>
      <c r="D188" s="456"/>
      <c r="E188" s="469">
        <f t="shared" ref="E188:Z188" si="214">E176+E177+E178+E179+E181+E182+E184+E185+E186+E187</f>
        <v>2639.9586666666664</v>
      </c>
      <c r="F188" s="469">
        <f t="shared" si="214"/>
        <v>39599.379999999997</v>
      </c>
      <c r="G188" s="469">
        <f t="shared" si="214"/>
        <v>6</v>
      </c>
      <c r="H188" s="469">
        <f t="shared" si="214"/>
        <v>6</v>
      </c>
      <c r="I188" s="469">
        <f t="shared" si="214"/>
        <v>0</v>
      </c>
      <c r="J188" s="469">
        <f t="shared" si="214"/>
        <v>0</v>
      </c>
      <c r="K188" s="469">
        <f t="shared" si="214"/>
        <v>0</v>
      </c>
      <c r="L188" s="469">
        <f t="shared" si="214"/>
        <v>0</v>
      </c>
      <c r="M188" s="469" t="e">
        <f t="shared" si="214"/>
        <v>#REF!</v>
      </c>
      <c r="N188" s="469" t="e">
        <f t="shared" si="214"/>
        <v>#REF!</v>
      </c>
      <c r="O188" s="469" t="e">
        <f t="shared" si="214"/>
        <v>#REF!</v>
      </c>
      <c r="P188" s="469" t="e">
        <f t="shared" si="214"/>
        <v>#REF!</v>
      </c>
      <c r="Q188" s="469" t="e">
        <f t="shared" si="214"/>
        <v>#REF!</v>
      </c>
      <c r="R188" s="469" t="e">
        <f t="shared" si="214"/>
        <v>#REF!</v>
      </c>
      <c r="S188" s="469" t="e">
        <f t="shared" si="214"/>
        <v>#REF!</v>
      </c>
      <c r="T188" s="469" t="e">
        <f t="shared" si="214"/>
        <v>#REF!</v>
      </c>
      <c r="U188" s="469">
        <f t="shared" si="214"/>
        <v>0</v>
      </c>
      <c r="V188" s="469">
        <f t="shared" si="214"/>
        <v>3589.56088</v>
      </c>
      <c r="W188" s="469">
        <f t="shared" si="214"/>
        <v>0</v>
      </c>
      <c r="X188" s="469">
        <f t="shared" si="214"/>
        <v>0</v>
      </c>
      <c r="Y188" s="469">
        <f t="shared" si="214"/>
        <v>3589.56088</v>
      </c>
      <c r="Z188" s="469">
        <f t="shared" si="214"/>
        <v>36216.5144</v>
      </c>
      <c r="AA188" s="581"/>
      <c r="AB188" s="656"/>
      <c r="AC188" s="656"/>
      <c r="AD188" s="557"/>
    </row>
    <row r="189" spans="2:30" s="164" customFormat="1" ht="18.75" customHeight="1" x14ac:dyDescent="0.2">
      <c r="B189" s="439"/>
      <c r="C189" s="466"/>
      <c r="D189" s="466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/>
      <c r="T189" s="467"/>
      <c r="U189" s="467"/>
      <c r="V189" s="467"/>
      <c r="W189" s="467"/>
      <c r="X189" s="467"/>
      <c r="Y189" s="467"/>
      <c r="Z189" s="467"/>
      <c r="AA189" s="547"/>
      <c r="AB189" s="667"/>
      <c r="AC189" s="667"/>
      <c r="AD189" s="558"/>
    </row>
    <row r="190" spans="2:30" s="164" customFormat="1" ht="18.75" customHeight="1" x14ac:dyDescent="0.2">
      <c r="B190" s="383"/>
      <c r="C190" s="190"/>
      <c r="D190" s="190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562"/>
      <c r="AB190" s="203"/>
      <c r="AC190" s="203"/>
      <c r="AD190" s="558"/>
    </row>
    <row r="191" spans="2:30" s="164" customFormat="1" ht="2.4500000000000002" customHeight="1" thickBot="1" x14ac:dyDescent="0.25">
      <c r="B191" s="178"/>
      <c r="C191" s="225"/>
      <c r="D191" s="220"/>
      <c r="E191" s="341"/>
      <c r="F191" s="341"/>
      <c r="G191" s="341">
        <f t="shared" ref="G191:T191" si="215">SUM(G6:G184)</f>
        <v>299</v>
      </c>
      <c r="H191" s="341">
        <f t="shared" si="215"/>
        <v>299</v>
      </c>
      <c r="I191" s="341">
        <f t="shared" si="215"/>
        <v>0</v>
      </c>
      <c r="J191" s="341">
        <f t="shared" si="215"/>
        <v>0</v>
      </c>
      <c r="K191" s="341" t="e">
        <f t="shared" si="215"/>
        <v>#REF!</v>
      </c>
      <c r="L191" s="341" t="e">
        <f t="shared" si="215"/>
        <v>#REF!</v>
      </c>
      <c r="M191" s="341" t="e">
        <f t="shared" si="215"/>
        <v>#REF!</v>
      </c>
      <c r="N191" s="341" t="e">
        <f t="shared" si="215"/>
        <v>#REF!</v>
      </c>
      <c r="O191" s="341" t="e">
        <f t="shared" si="215"/>
        <v>#REF!</v>
      </c>
      <c r="P191" s="341" t="e">
        <f t="shared" si="215"/>
        <v>#REF!</v>
      </c>
      <c r="Q191" s="341" t="e">
        <f t="shared" si="215"/>
        <v>#REF!</v>
      </c>
      <c r="R191" s="341" t="e">
        <f t="shared" si="215"/>
        <v>#REF!</v>
      </c>
      <c r="S191" s="341" t="e">
        <f t="shared" si="215"/>
        <v>#REF!</v>
      </c>
      <c r="T191" s="341" t="e">
        <f t="shared" si="215"/>
        <v>#REF!</v>
      </c>
      <c r="U191" s="341"/>
      <c r="V191" s="341"/>
      <c r="W191" s="341"/>
      <c r="X191" s="341"/>
      <c r="Y191" s="341"/>
      <c r="Z191" s="341"/>
      <c r="AA191" s="562"/>
      <c r="AB191" s="203"/>
      <c r="AC191" s="203"/>
      <c r="AD191" s="558"/>
    </row>
    <row r="192" spans="2:30" s="193" customFormat="1" ht="37.15" customHeight="1" x14ac:dyDescent="0.2">
      <c r="B192" s="383"/>
      <c r="C192" s="472"/>
      <c r="D192" s="373" t="s">
        <v>156</v>
      </c>
      <c r="E192" s="374">
        <f t="shared" ref="E192:Z192" si="216">E20+E79+E107+E130+E159+E188</f>
        <v>32912.591333333337</v>
      </c>
      <c r="F192" s="374">
        <f t="shared" si="216"/>
        <v>494574.78</v>
      </c>
      <c r="G192" s="374">
        <f t="shared" si="216"/>
        <v>128</v>
      </c>
      <c r="H192" s="374">
        <f t="shared" si="216"/>
        <v>128</v>
      </c>
      <c r="I192" s="374">
        <f t="shared" si="216"/>
        <v>0</v>
      </c>
      <c r="J192" s="374">
        <f t="shared" si="216"/>
        <v>0</v>
      </c>
      <c r="K192" s="374" t="e">
        <f t="shared" si="216"/>
        <v>#REF!</v>
      </c>
      <c r="L192" s="374" t="e">
        <f t="shared" si="216"/>
        <v>#REF!</v>
      </c>
      <c r="M192" s="374" t="e">
        <f t="shared" si="216"/>
        <v>#REF!</v>
      </c>
      <c r="N192" s="374" t="e">
        <f t="shared" si="216"/>
        <v>#REF!</v>
      </c>
      <c r="O192" s="374" t="e">
        <f t="shared" si="216"/>
        <v>#REF!</v>
      </c>
      <c r="P192" s="374" t="e">
        <f t="shared" si="216"/>
        <v>#REF!</v>
      </c>
      <c r="Q192" s="374" t="e">
        <f t="shared" si="216"/>
        <v>#REF!</v>
      </c>
      <c r="R192" s="374" t="e">
        <f t="shared" si="216"/>
        <v>#REF!</v>
      </c>
      <c r="S192" s="374" t="e">
        <f t="shared" si="216"/>
        <v>#REF!</v>
      </c>
      <c r="T192" s="374" t="e">
        <f t="shared" si="216"/>
        <v>#REF!</v>
      </c>
      <c r="U192" s="374">
        <f t="shared" si="216"/>
        <v>0</v>
      </c>
      <c r="V192" s="374">
        <f t="shared" si="216"/>
        <v>59112.582496000003</v>
      </c>
      <c r="W192" s="374">
        <f t="shared" si="216"/>
        <v>0</v>
      </c>
      <c r="X192" s="374">
        <f t="shared" si="216"/>
        <v>0</v>
      </c>
      <c r="Y192" s="374">
        <f t="shared" si="216"/>
        <v>59112.582496000003</v>
      </c>
      <c r="Z192" s="374">
        <f t="shared" si="216"/>
        <v>435704.927792</v>
      </c>
      <c r="AA192" s="582"/>
      <c r="AB192" s="583"/>
      <c r="AC192" s="584"/>
      <c r="AD192" s="585"/>
    </row>
    <row r="193" spans="2:32" s="164" customFormat="1" ht="15" x14ac:dyDescent="0.2">
      <c r="B193" s="471"/>
      <c r="C193" s="375"/>
      <c r="D193" s="375"/>
      <c r="E193" s="376"/>
      <c r="F193" s="376"/>
      <c r="G193" s="376">
        <f t="shared" ref="G193:T193" si="217">SUM(G8:G188)</f>
        <v>305</v>
      </c>
      <c r="H193" s="376">
        <f t="shared" si="217"/>
        <v>305</v>
      </c>
      <c r="I193" s="376">
        <f t="shared" si="217"/>
        <v>0</v>
      </c>
      <c r="J193" s="376">
        <f t="shared" si="217"/>
        <v>0</v>
      </c>
      <c r="K193" s="376" t="e">
        <f t="shared" si="217"/>
        <v>#REF!</v>
      </c>
      <c r="L193" s="376" t="e">
        <f t="shared" si="217"/>
        <v>#REF!</v>
      </c>
      <c r="M193" s="376" t="e">
        <f t="shared" si="217"/>
        <v>#REF!</v>
      </c>
      <c r="N193" s="376" t="e">
        <f t="shared" si="217"/>
        <v>#REF!</v>
      </c>
      <c r="O193" s="376" t="e">
        <f t="shared" si="217"/>
        <v>#REF!</v>
      </c>
      <c r="P193" s="376" t="e">
        <f t="shared" si="217"/>
        <v>#REF!</v>
      </c>
      <c r="Q193" s="376" t="e">
        <f t="shared" si="217"/>
        <v>#REF!</v>
      </c>
      <c r="R193" s="376" t="e">
        <f t="shared" si="217"/>
        <v>#REF!</v>
      </c>
      <c r="S193" s="376" t="e">
        <f t="shared" si="217"/>
        <v>#REF!</v>
      </c>
      <c r="T193" s="376" t="e">
        <f t="shared" si="217"/>
        <v>#REF!</v>
      </c>
      <c r="U193" s="376"/>
      <c r="V193" s="376"/>
      <c r="W193" s="376"/>
      <c r="X193" s="376"/>
      <c r="Y193" s="376"/>
      <c r="Z193" s="376"/>
      <c r="AA193" s="377"/>
      <c r="AB193" s="187"/>
      <c r="AC193" s="187"/>
      <c r="AD193" s="165"/>
    </row>
    <row r="194" spans="2:32" s="164" customFormat="1" ht="14.25" x14ac:dyDescent="0.2">
      <c r="B194" s="223"/>
      <c r="C194" s="195"/>
      <c r="D194" s="195"/>
      <c r="E194" s="196"/>
      <c r="F194" s="197"/>
      <c r="G194" s="198"/>
      <c r="H194" s="198"/>
      <c r="I194" s="198"/>
      <c r="J194" s="198"/>
      <c r="K194" s="194"/>
      <c r="L194" s="197"/>
      <c r="M194" s="197"/>
      <c r="N194" s="197"/>
      <c r="O194" s="197"/>
      <c r="P194" s="199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221"/>
      <c r="AB194" s="165"/>
      <c r="AC194" s="165"/>
      <c r="AD194" s="165"/>
    </row>
    <row r="195" spans="2:32" s="164" customFormat="1" ht="14.25" x14ac:dyDescent="0.2">
      <c r="B195" s="223"/>
      <c r="C195" s="195"/>
      <c r="D195" s="195"/>
      <c r="E195" s="196"/>
      <c r="F195" s="197"/>
      <c r="G195" s="198"/>
      <c r="H195" s="198"/>
      <c r="I195" s="198"/>
      <c r="J195" s="198"/>
      <c r="K195" s="194"/>
      <c r="L195" s="197"/>
      <c r="M195" s="197"/>
      <c r="N195" s="197"/>
      <c r="O195" s="197"/>
      <c r="P195" s="199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221"/>
      <c r="AB195" s="165"/>
      <c r="AC195" s="165"/>
      <c r="AD195" s="165"/>
      <c r="AF195" s="200"/>
    </row>
    <row r="196" spans="2:32" s="164" customFormat="1" ht="15" x14ac:dyDescent="0.2">
      <c r="B196" s="162"/>
      <c r="C196" s="195"/>
      <c r="D196" s="195"/>
      <c r="E196" s="196"/>
      <c r="F196" s="197"/>
      <c r="G196" s="198"/>
      <c r="H196" s="198"/>
      <c r="I196" s="198"/>
      <c r="J196" s="198"/>
      <c r="K196" s="194"/>
      <c r="L196" s="197"/>
      <c r="M196" s="197"/>
      <c r="N196" s="197"/>
      <c r="O196" s="197"/>
      <c r="P196" s="199"/>
      <c r="Q196" s="197"/>
      <c r="R196" s="197"/>
      <c r="S196" s="197"/>
      <c r="T196" s="197"/>
      <c r="U196" s="197"/>
      <c r="V196" s="197"/>
      <c r="W196" s="201" t="s">
        <v>175</v>
      </c>
      <c r="X196" s="202"/>
      <c r="Y196" s="202"/>
      <c r="Z196" s="202"/>
      <c r="AA196" s="371"/>
      <c r="AB196" s="202"/>
      <c r="AC196" s="165"/>
      <c r="AD196" s="165"/>
    </row>
    <row r="197" spans="2:32" s="164" customFormat="1" ht="14.25" x14ac:dyDescent="0.2">
      <c r="B197" s="162"/>
      <c r="C197" s="195"/>
      <c r="D197" s="195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221"/>
      <c r="AB197" s="165"/>
      <c r="AC197" s="165"/>
      <c r="AD197" s="165"/>
    </row>
    <row r="198" spans="2:32" s="164" customFormat="1" ht="14.25" x14ac:dyDescent="0.2">
      <c r="B198" s="162"/>
      <c r="C198" s="195"/>
      <c r="D198" s="195"/>
      <c r="E198" s="189"/>
      <c r="F198" s="149"/>
      <c r="G198" s="189"/>
      <c r="H198" s="189"/>
      <c r="I198" s="189"/>
      <c r="J198" s="18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221"/>
      <c r="AB198" s="165"/>
      <c r="AC198" s="165"/>
      <c r="AD198" s="165"/>
    </row>
    <row r="199" spans="2:32" s="164" customFormat="1" ht="14.25" x14ac:dyDescent="0.2">
      <c r="B199" s="162"/>
      <c r="C199" s="195"/>
      <c r="D199" s="195"/>
      <c r="E199" s="196"/>
      <c r="F199" s="197"/>
      <c r="G199" s="198"/>
      <c r="H199" s="198"/>
      <c r="I199" s="198"/>
      <c r="J199" s="198"/>
      <c r="K199" s="194"/>
      <c r="L199" s="197"/>
      <c r="M199" s="197"/>
      <c r="N199" s="197"/>
      <c r="O199" s="197"/>
      <c r="P199" s="199"/>
      <c r="Q199" s="197"/>
      <c r="R199" s="197"/>
      <c r="S199" s="197"/>
      <c r="T199" s="197"/>
      <c r="U199" s="197"/>
      <c r="V199" s="197" t="s">
        <v>251</v>
      </c>
      <c r="W199" s="197"/>
      <c r="X199" s="197"/>
      <c r="Y199" s="197"/>
      <c r="AA199" s="221"/>
      <c r="AB199" s="203"/>
      <c r="AC199" s="165"/>
      <c r="AD199" s="165"/>
    </row>
    <row r="200" spans="2:32" s="164" customFormat="1" ht="14.25" x14ac:dyDescent="0.2">
      <c r="B200" s="162"/>
      <c r="C200" s="156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Z200" s="204"/>
      <c r="AA200" s="221"/>
      <c r="AB200" s="165"/>
      <c r="AC200" s="165"/>
      <c r="AD200" s="165"/>
    </row>
    <row r="201" spans="2:32" s="164" customFormat="1" ht="14.25" x14ac:dyDescent="0.2">
      <c r="B201" s="162"/>
      <c r="C201" s="188"/>
      <c r="D201" s="188"/>
      <c r="G201" s="20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657"/>
      <c r="W201" s="657"/>
      <c r="X201" s="657"/>
      <c r="Y201" s="657"/>
      <c r="Z201" s="657"/>
      <c r="AA201" s="221"/>
      <c r="AB201" s="200"/>
      <c r="AC201" s="165"/>
      <c r="AD201" s="165"/>
    </row>
    <row r="202" spans="2:32" s="164" customFormat="1" ht="19.899999999999999" customHeight="1" x14ac:dyDescent="0.2">
      <c r="B202" s="162"/>
      <c r="C202" s="659" t="s">
        <v>157</v>
      </c>
      <c r="D202" s="659"/>
      <c r="G202" s="658"/>
      <c r="H202" s="658"/>
      <c r="I202" s="658"/>
      <c r="J202" s="658"/>
      <c r="K202" s="658"/>
      <c r="L202" s="658"/>
      <c r="M202" s="658"/>
      <c r="N202" s="658"/>
      <c r="O202" s="658"/>
      <c r="P202" s="658"/>
      <c r="Q202" s="658"/>
      <c r="R202" s="658"/>
      <c r="S202" s="658"/>
      <c r="T202" s="658"/>
      <c r="U202" s="658"/>
      <c r="V202" s="659" t="s">
        <v>237</v>
      </c>
      <c r="W202" s="659"/>
      <c r="X202" s="659"/>
      <c r="Y202" s="659"/>
      <c r="Z202" s="659"/>
      <c r="AA202" s="221"/>
      <c r="AC202" s="165"/>
      <c r="AD202" s="165"/>
    </row>
    <row r="203" spans="2:32" s="164" customFormat="1" ht="16.899999999999999" customHeight="1" x14ac:dyDescent="0.2">
      <c r="B203" s="162"/>
      <c r="C203" s="652" t="s">
        <v>256</v>
      </c>
      <c r="D203" s="652"/>
      <c r="G203" s="192"/>
      <c r="H203" s="192"/>
      <c r="I203" s="192"/>
      <c r="J203" s="192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2" t="s">
        <v>238</v>
      </c>
      <c r="W203" s="652"/>
      <c r="X203" s="652"/>
      <c r="Y203" s="652"/>
      <c r="Z203" s="652"/>
      <c r="AA203" s="206"/>
      <c r="AB203" s="193"/>
      <c r="AC203" s="193"/>
      <c r="AD203" s="193"/>
    </row>
    <row r="204" spans="2:32" s="164" customFormat="1" ht="14.25" x14ac:dyDescent="0.2">
      <c r="B204" s="162"/>
      <c r="C204" s="156"/>
      <c r="Y204" s="165"/>
      <c r="Z204" s="165"/>
      <c r="AA204" s="221"/>
      <c r="AB204" s="165"/>
      <c r="AC204" s="165"/>
      <c r="AD204" s="165"/>
    </row>
    <row r="205" spans="2:32" s="164" customFormat="1" ht="16.5" x14ac:dyDescent="0.2">
      <c r="B205" s="165"/>
      <c r="C205" s="156"/>
      <c r="Y205" s="165"/>
      <c r="Z205" s="207"/>
      <c r="AA205" s="208"/>
      <c r="AB205" s="208"/>
      <c r="AC205" s="209"/>
      <c r="AD205" s="210"/>
    </row>
    <row r="206" spans="2:32" s="164" customFormat="1" ht="16.5" x14ac:dyDescent="0.2">
      <c r="C206" s="156"/>
      <c r="Y206" s="165"/>
      <c r="Z206" s="211"/>
      <c r="AA206" s="211"/>
      <c r="AB206" s="211"/>
      <c r="AC206" s="210"/>
      <c r="AD206" s="210"/>
    </row>
    <row r="207" spans="2:32" s="164" customFormat="1" ht="16.5" x14ac:dyDescent="0.2">
      <c r="C207" s="156"/>
      <c r="Y207" s="165"/>
      <c r="Z207" s="211"/>
      <c r="AA207" s="211"/>
      <c r="AB207" s="211"/>
      <c r="AC207" s="210"/>
      <c r="AD207" s="210"/>
    </row>
    <row r="208" spans="2:32" s="164" customFormat="1" ht="16.5" x14ac:dyDescent="0.2">
      <c r="C208" s="156"/>
      <c r="Y208" s="165"/>
      <c r="Z208" s="211"/>
      <c r="AA208" s="211"/>
      <c r="AB208" s="211"/>
      <c r="AC208" s="210"/>
      <c r="AD208" s="210"/>
    </row>
    <row r="209" spans="3:30" s="164" customFormat="1" ht="16.5" x14ac:dyDescent="0.2">
      <c r="C209" s="156"/>
      <c r="Y209" s="165"/>
      <c r="Z209" s="211"/>
      <c r="AA209" s="211"/>
      <c r="AB209" s="211"/>
      <c r="AC209" s="210"/>
      <c r="AD209" s="210"/>
    </row>
    <row r="210" spans="3:30" s="164" customFormat="1" ht="16.5" x14ac:dyDescent="0.2">
      <c r="C210" s="156"/>
      <c r="Y210" s="165"/>
      <c r="Z210" s="211"/>
      <c r="AA210" s="211"/>
      <c r="AB210" s="211"/>
      <c r="AC210" s="637"/>
      <c r="AD210" s="637"/>
    </row>
    <row r="211" spans="3:30" s="164" customFormat="1" ht="16.5" x14ac:dyDescent="0.2">
      <c r="C211" s="156"/>
      <c r="Y211" s="165"/>
      <c r="Z211" s="211"/>
      <c r="AA211" s="211"/>
      <c r="AB211" s="211"/>
      <c r="AC211" s="210"/>
      <c r="AD211" s="210"/>
    </row>
    <row r="212" spans="3:30" s="164" customFormat="1" ht="16.5" x14ac:dyDescent="0.2">
      <c r="C212" s="156"/>
      <c r="Y212" s="205"/>
      <c r="Z212" s="211"/>
      <c r="AA212" s="211"/>
      <c r="AB212" s="211"/>
      <c r="AC212" s="210"/>
      <c r="AD212" s="210"/>
    </row>
    <row r="213" spans="3:30" s="164" customFormat="1" ht="16.5" x14ac:dyDescent="0.2">
      <c r="C213" s="156"/>
      <c r="Y213" s="165"/>
      <c r="Z213" s="211"/>
      <c r="AA213" s="211"/>
      <c r="AB213" s="211"/>
      <c r="AC213" s="210"/>
      <c r="AD213" s="210"/>
    </row>
    <row r="214" spans="3:30" s="164" customFormat="1" ht="16.5" x14ac:dyDescent="0.2">
      <c r="C214" s="156"/>
      <c r="D214" s="212"/>
      <c r="Y214" s="165"/>
      <c r="Z214" s="210"/>
      <c r="AA214" s="208"/>
      <c r="AB214" s="210"/>
      <c r="AC214" s="210"/>
      <c r="AD214" s="210"/>
    </row>
    <row r="215" spans="3:30" s="164" customFormat="1" ht="16.5" x14ac:dyDescent="0.2">
      <c r="C215" s="156"/>
      <c r="Y215" s="165"/>
      <c r="Z215" s="210"/>
      <c r="AA215" s="208"/>
      <c r="AB215" s="209"/>
      <c r="AC215" s="210"/>
      <c r="AD215" s="210"/>
    </row>
    <row r="216" spans="3:30" s="164" customFormat="1" x14ac:dyDescent="0.2">
      <c r="C216" s="156"/>
      <c r="Y216" s="165"/>
      <c r="Z216" s="165"/>
      <c r="AA216" s="221"/>
      <c r="AB216" s="165"/>
      <c r="AC216" s="165"/>
      <c r="AD216" s="165"/>
    </row>
    <row r="217" spans="3:30" s="164" customFormat="1" x14ac:dyDescent="0.2">
      <c r="C217" s="156"/>
      <c r="Y217" s="165"/>
      <c r="Z217" s="165"/>
      <c r="AA217" s="221"/>
      <c r="AB217" s="165"/>
      <c r="AC217" s="165"/>
      <c r="AD217" s="165"/>
    </row>
    <row r="218" spans="3:30" s="164" customFormat="1" x14ac:dyDescent="0.2">
      <c r="C218" s="156"/>
      <c r="Y218" s="165"/>
      <c r="Z218" s="165"/>
      <c r="AA218" s="221"/>
      <c r="AB218" s="165"/>
      <c r="AC218" s="165"/>
      <c r="AD218" s="165"/>
    </row>
    <row r="219" spans="3:30" s="164" customFormat="1" x14ac:dyDescent="0.2">
      <c r="C219" s="156"/>
      <c r="Y219" s="203"/>
      <c r="Z219" s="165"/>
      <c r="AA219" s="221"/>
      <c r="AB219" s="203"/>
      <c r="AC219" s="165"/>
      <c r="AD219" s="165"/>
    </row>
    <row r="220" spans="3:30" s="164" customFormat="1" x14ac:dyDescent="0.2">
      <c r="C220" s="156"/>
      <c r="Y220" s="203"/>
      <c r="Z220" s="165"/>
      <c r="AA220" s="221"/>
      <c r="AB220" s="203"/>
      <c r="AC220" s="165"/>
      <c r="AD220" s="213"/>
    </row>
    <row r="221" spans="3:30" s="164" customFormat="1" x14ac:dyDescent="0.2">
      <c r="C221" s="156"/>
      <c r="Y221" s="203"/>
      <c r="Z221" s="165"/>
      <c r="AA221" s="221"/>
      <c r="AB221" s="203"/>
      <c r="AC221" s="165"/>
      <c r="AD221" s="213"/>
    </row>
    <row r="222" spans="3:30" s="164" customFormat="1" x14ac:dyDescent="0.2">
      <c r="C222" s="156"/>
      <c r="Y222" s="203"/>
      <c r="Z222" s="165"/>
      <c r="AA222" s="221"/>
      <c r="AB222" s="203"/>
      <c r="AC222" s="165"/>
      <c r="AD222" s="165"/>
    </row>
    <row r="223" spans="3:30" s="164" customFormat="1" x14ac:dyDescent="0.2">
      <c r="C223" s="156"/>
      <c r="Y223" s="203"/>
      <c r="Z223" s="214"/>
      <c r="AA223" s="221"/>
      <c r="AB223" s="215"/>
      <c r="AC223" s="165"/>
      <c r="AD223" s="165"/>
    </row>
    <row r="224" spans="3:30" s="164" customFormat="1" x14ac:dyDescent="0.2">
      <c r="C224" s="221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Y224" s="203"/>
      <c r="Z224" s="165"/>
      <c r="AA224" s="221"/>
      <c r="AB224" s="165"/>
      <c r="AC224" s="165"/>
      <c r="AD224" s="165"/>
    </row>
    <row r="225" spans="2:30" s="164" customFormat="1" x14ac:dyDescent="0.2">
      <c r="B225" s="165"/>
      <c r="C225" s="216"/>
      <c r="D225" s="216"/>
      <c r="E225" s="216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Y225" s="203"/>
      <c r="Z225" s="165"/>
      <c r="AA225" s="221"/>
      <c r="AB225" s="165"/>
      <c r="AC225" s="165"/>
      <c r="AD225" s="165"/>
    </row>
    <row r="226" spans="2:30" s="164" customFormat="1" ht="15" x14ac:dyDescent="0.2">
      <c r="B226" s="216"/>
      <c r="C226" s="399"/>
      <c r="D226" s="399"/>
      <c r="E226" s="399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Y226" s="203"/>
      <c r="Z226" s="165"/>
      <c r="AA226" s="221"/>
      <c r="AB226" s="165"/>
      <c r="AC226" s="165"/>
      <c r="AD226" s="165"/>
    </row>
    <row r="227" spans="2:30" x14ac:dyDescent="0.2">
      <c r="B227" s="399"/>
      <c r="C227" s="221"/>
      <c r="D227" s="32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Y227" s="39"/>
      <c r="Z227" s="32"/>
      <c r="AA227" s="221"/>
      <c r="AB227" s="32"/>
      <c r="AC227" s="32"/>
      <c r="AD227" s="32"/>
    </row>
    <row r="228" spans="2:30" x14ac:dyDescent="0.2">
      <c r="B228" s="31"/>
      <c r="X228" s="5"/>
      <c r="Y228" s="39"/>
      <c r="Z228" s="32"/>
      <c r="AA228" s="221"/>
      <c r="AB228" s="32"/>
      <c r="AC228" s="32"/>
      <c r="AD228" s="32"/>
    </row>
    <row r="229" spans="2:30" x14ac:dyDescent="0.2">
      <c r="X229" s="5"/>
      <c r="Y229" s="39"/>
      <c r="Z229" s="32"/>
      <c r="AA229" s="221"/>
      <c r="AB229" s="32"/>
      <c r="AC229" s="32"/>
      <c r="AD229" s="32"/>
    </row>
    <row r="230" spans="2:30" ht="14.25" x14ac:dyDescent="0.2">
      <c r="X230" s="33"/>
      <c r="Y230" s="40"/>
      <c r="Z230" s="44"/>
      <c r="AA230" s="221"/>
      <c r="AB230" s="32"/>
      <c r="AC230" s="32"/>
      <c r="AD230" s="32"/>
    </row>
    <row r="231" spans="2:30" ht="14.25" x14ac:dyDescent="0.2">
      <c r="Y231" s="32"/>
      <c r="Z231" s="44"/>
      <c r="AA231" s="221"/>
      <c r="AB231" s="32"/>
      <c r="AC231" s="32"/>
      <c r="AD231" s="32"/>
    </row>
    <row r="232" spans="2:30" ht="14.25" x14ac:dyDescent="0.2">
      <c r="Z232" s="44"/>
    </row>
  </sheetData>
  <mergeCells count="157">
    <mergeCell ref="C81:D81"/>
    <mergeCell ref="C82:D82"/>
    <mergeCell ref="V82:Z82"/>
    <mergeCell ref="C83:D83"/>
    <mergeCell ref="AB189:AC189"/>
    <mergeCell ref="AB154:AC154"/>
    <mergeCell ref="AB155:AC155"/>
    <mergeCell ref="AB156:AC156"/>
    <mergeCell ref="AB157:AC157"/>
    <mergeCell ref="AB158:AC158"/>
    <mergeCell ref="AB150:AC150"/>
    <mergeCell ref="AB151:AC151"/>
    <mergeCell ref="AB152:AC152"/>
    <mergeCell ref="AB153:AC153"/>
    <mergeCell ref="AB183:AC183"/>
    <mergeCell ref="AB184:AC184"/>
    <mergeCell ref="AB185:AC185"/>
    <mergeCell ref="AB186:AC186"/>
    <mergeCell ref="AB145:AC145"/>
    <mergeCell ref="AB146:AC146"/>
    <mergeCell ref="AB147:AC147"/>
    <mergeCell ref="AB148:AC148"/>
    <mergeCell ref="AB140:AC140"/>
    <mergeCell ref="AB141:AC141"/>
    <mergeCell ref="AB142:AC142"/>
    <mergeCell ref="AB143:AC143"/>
    <mergeCell ref="AB144:AC144"/>
    <mergeCell ref="AB136:AC136"/>
    <mergeCell ref="AB137:AC137"/>
    <mergeCell ref="AB138:AC138"/>
    <mergeCell ref="AB139:AC139"/>
    <mergeCell ref="AB54:AC54"/>
    <mergeCell ref="AB55:AC55"/>
    <mergeCell ref="AB121:AC121"/>
    <mergeCell ref="AB122:AC122"/>
    <mergeCell ref="AB123:AC123"/>
    <mergeCell ref="AB125:AC125"/>
    <mergeCell ref="AB100:AC100"/>
    <mergeCell ref="AB101:AC101"/>
    <mergeCell ref="AB102:AC102"/>
    <mergeCell ref="AB103:AC103"/>
    <mergeCell ref="AB119:AC119"/>
    <mergeCell ref="AB104:AC104"/>
    <mergeCell ref="AB105:AC105"/>
    <mergeCell ref="AB106:AC106"/>
    <mergeCell ref="AB120:AC120"/>
    <mergeCell ref="AB124:AC124"/>
    <mergeCell ref="AB49:AC49"/>
    <mergeCell ref="AB50:AC50"/>
    <mergeCell ref="AB51:AC51"/>
    <mergeCell ref="AB52:AC52"/>
    <mergeCell ref="AB53:AC53"/>
    <mergeCell ref="AB45:AC45"/>
    <mergeCell ref="AB46:AC46"/>
    <mergeCell ref="AB47:AC47"/>
    <mergeCell ref="AB48:AC48"/>
    <mergeCell ref="F97:J97"/>
    <mergeCell ref="N97:S97"/>
    <mergeCell ref="G202:U202"/>
    <mergeCell ref="F172:J172"/>
    <mergeCell ref="N172:S172"/>
    <mergeCell ref="AB56:AC56"/>
    <mergeCell ref="AB57:AC57"/>
    <mergeCell ref="AB63:AC63"/>
    <mergeCell ref="AB69:AC69"/>
    <mergeCell ref="AB70:AC70"/>
    <mergeCell ref="AB71:AC71"/>
    <mergeCell ref="AB72:AC72"/>
    <mergeCell ref="AB74:AC74"/>
    <mergeCell ref="AB75:AC75"/>
    <mergeCell ref="AB76:AC76"/>
    <mergeCell ref="AB77:AC77"/>
    <mergeCell ref="AB78:AC78"/>
    <mergeCell ref="AB73:AC73"/>
    <mergeCell ref="AB64:AC64"/>
    <mergeCell ref="AB65:AC65"/>
    <mergeCell ref="AB66:AC66"/>
    <mergeCell ref="AB67:AC67"/>
    <mergeCell ref="AB68:AC68"/>
    <mergeCell ref="AB149:AC149"/>
    <mergeCell ref="AB188:AC188"/>
    <mergeCell ref="V201:Z201"/>
    <mergeCell ref="AB175:AC175"/>
    <mergeCell ref="AB176:AC176"/>
    <mergeCell ref="AB178:AC178"/>
    <mergeCell ref="AB180:AC180"/>
    <mergeCell ref="AB182:AC182"/>
    <mergeCell ref="K203:U203"/>
    <mergeCell ref="C202:D202"/>
    <mergeCell ref="V202:Z202"/>
    <mergeCell ref="B2:Z2"/>
    <mergeCell ref="B3:Z3"/>
    <mergeCell ref="F4:J4"/>
    <mergeCell ref="N4:S4"/>
    <mergeCell ref="V4:Y4"/>
    <mergeCell ref="V5:V6"/>
    <mergeCell ref="X5:X6"/>
    <mergeCell ref="C4:C6"/>
    <mergeCell ref="AC210:AD210"/>
    <mergeCell ref="B33:Z33"/>
    <mergeCell ref="B34:Z34"/>
    <mergeCell ref="V172:Y172"/>
    <mergeCell ref="D36:D37"/>
    <mergeCell ref="V36:V37"/>
    <mergeCell ref="X36:X37"/>
    <mergeCell ref="B172:B174"/>
    <mergeCell ref="AA130:AC130"/>
    <mergeCell ref="V35:Y35"/>
    <mergeCell ref="V97:Y97"/>
    <mergeCell ref="X173:X174"/>
    <mergeCell ref="C203:D203"/>
    <mergeCell ref="V203:Z203"/>
    <mergeCell ref="AB172:AC174"/>
    <mergeCell ref="AA172:AA174"/>
    <mergeCell ref="AB42:AC42"/>
    <mergeCell ref="AB43:AC43"/>
    <mergeCell ref="AB44:AC44"/>
    <mergeCell ref="AB18:AC18"/>
    <mergeCell ref="AB19:AC19"/>
    <mergeCell ref="AB20:AC20"/>
    <mergeCell ref="B4:B6"/>
    <mergeCell ref="D4:D6"/>
    <mergeCell ref="E5:E6"/>
    <mergeCell ref="C27:D27"/>
    <mergeCell ref="C25:D25"/>
    <mergeCell ref="F35:J35"/>
    <mergeCell ref="N35:S35"/>
    <mergeCell ref="V26:Z26"/>
    <mergeCell ref="C26:D26"/>
    <mergeCell ref="AB38:AC38"/>
    <mergeCell ref="AB39:AC39"/>
    <mergeCell ref="AB7:AC7"/>
    <mergeCell ref="E36:E37"/>
    <mergeCell ref="AB126:AC126"/>
    <mergeCell ref="AB127:AC127"/>
    <mergeCell ref="AB128:AC128"/>
    <mergeCell ref="AB177:AC177"/>
    <mergeCell ref="AB179:AC179"/>
    <mergeCell ref="AB181:AC181"/>
    <mergeCell ref="AB4:AC6"/>
    <mergeCell ref="AA97:AA99"/>
    <mergeCell ref="AB35:AC37"/>
    <mergeCell ref="AA35:AA37"/>
    <mergeCell ref="AB97:AC98"/>
    <mergeCell ref="AA4:AA6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40:AC40"/>
    <mergeCell ref="AB41:AC41"/>
  </mergeCells>
  <pageMargins left="0.25" right="0.25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158</v>
      </c>
      <c r="C2" s="8"/>
      <c r="D2" s="8"/>
      <c r="E2" s="8"/>
      <c r="F2" s="8"/>
      <c r="G2" s="8"/>
    </row>
    <row r="3" spans="1:7" x14ac:dyDescent="0.2">
      <c r="B3" s="9" t="s">
        <v>159</v>
      </c>
      <c r="C3" s="8"/>
      <c r="D3" s="8"/>
      <c r="E3" s="8"/>
      <c r="F3" s="8"/>
      <c r="G3" s="8"/>
    </row>
    <row r="4" spans="1:7" x14ac:dyDescent="0.2">
      <c r="B4" s="20" t="s">
        <v>160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78" t="s">
        <v>161</v>
      </c>
      <c r="C7" s="678"/>
      <c r="D7" s="678"/>
      <c r="E7" s="8"/>
      <c r="F7" s="671" t="s">
        <v>162</v>
      </c>
      <c r="G7" s="672"/>
    </row>
    <row r="8" spans="1:7" ht="14.25" customHeight="1" x14ac:dyDescent="0.2">
      <c r="B8" s="675" t="s">
        <v>7</v>
      </c>
      <c r="C8" s="675"/>
      <c r="D8" s="675"/>
      <c r="E8" s="8"/>
      <c r="F8" s="676" t="s">
        <v>163</v>
      </c>
      <c r="G8" s="677"/>
    </row>
    <row r="9" spans="1:7" ht="8.25" customHeight="1" x14ac:dyDescent="0.2">
      <c r="B9" s="679"/>
      <c r="C9" s="679"/>
      <c r="D9" s="679"/>
      <c r="E9" s="8"/>
      <c r="F9" s="673"/>
      <c r="G9" s="674"/>
    </row>
    <row r="10" spans="1:7" ht="16.5" customHeight="1" x14ac:dyDescent="0.2">
      <c r="B10" s="10" t="s">
        <v>21</v>
      </c>
      <c r="C10" s="10" t="s">
        <v>25</v>
      </c>
      <c r="D10" s="10" t="s">
        <v>164</v>
      </c>
      <c r="E10" s="8"/>
      <c r="F10" s="10" t="s">
        <v>165</v>
      </c>
      <c r="G10" s="10" t="s">
        <v>166</v>
      </c>
    </row>
    <row r="11" spans="1:7" x14ac:dyDescent="0.2">
      <c r="A11" s="2"/>
      <c r="B11" s="10" t="s">
        <v>44</v>
      </c>
      <c r="C11" s="10" t="s">
        <v>47</v>
      </c>
      <c r="D11" s="10" t="s">
        <v>167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168</v>
      </c>
      <c r="C30" s="8"/>
      <c r="D30" s="8"/>
      <c r="E30" s="8"/>
      <c r="F30" s="8"/>
      <c r="G30" s="8"/>
    </row>
    <row r="31" spans="1:7" ht="15.75" x14ac:dyDescent="0.25">
      <c r="B31" s="19" t="s">
        <v>169</v>
      </c>
      <c r="C31" s="8"/>
      <c r="D31" s="8"/>
      <c r="E31" s="8"/>
      <c r="F31" s="8"/>
      <c r="G31" s="8"/>
    </row>
    <row r="32" spans="1:7" x14ac:dyDescent="0.2">
      <c r="B32" s="30" t="s">
        <v>170</v>
      </c>
      <c r="C32" s="8"/>
      <c r="D32" s="8"/>
      <c r="E32" s="8"/>
      <c r="F32" s="8"/>
      <c r="G32" s="8"/>
    </row>
    <row r="41" spans="2:7" x14ac:dyDescent="0.2">
      <c r="B41" s="6" t="s">
        <v>171</v>
      </c>
    </row>
    <row r="44" spans="2:7" ht="17.25" customHeight="1" x14ac:dyDescent="0.2">
      <c r="B44" s="678" t="s">
        <v>161</v>
      </c>
      <c r="C44" s="678"/>
      <c r="D44" s="678"/>
      <c r="E44" s="8"/>
      <c r="F44" s="671" t="s">
        <v>172</v>
      </c>
      <c r="G44" s="672"/>
    </row>
    <row r="45" spans="2:7" x14ac:dyDescent="0.2">
      <c r="B45" s="675" t="s">
        <v>7</v>
      </c>
      <c r="C45" s="675"/>
      <c r="D45" s="675"/>
      <c r="E45" s="8"/>
      <c r="F45" s="676" t="s">
        <v>173</v>
      </c>
      <c r="G45" s="677"/>
    </row>
    <row r="46" spans="2:7" ht="5.25" customHeight="1" x14ac:dyDescent="0.2">
      <c r="B46" s="679"/>
      <c r="C46" s="679"/>
      <c r="D46" s="679"/>
      <c r="E46" s="8"/>
      <c r="F46" s="673"/>
      <c r="G46" s="674"/>
    </row>
    <row r="47" spans="2:7" x14ac:dyDescent="0.2">
      <c r="B47" s="10" t="s">
        <v>21</v>
      </c>
      <c r="C47" s="10" t="s">
        <v>25</v>
      </c>
      <c r="D47" s="10" t="s">
        <v>164</v>
      </c>
      <c r="E47" s="8"/>
      <c r="F47" s="10" t="s">
        <v>165</v>
      </c>
      <c r="G47" s="10" t="s">
        <v>174</v>
      </c>
    </row>
    <row r="48" spans="2:7" x14ac:dyDescent="0.2">
      <c r="B48" s="10" t="s">
        <v>44</v>
      </c>
      <c r="C48" s="10" t="s">
        <v>47</v>
      </c>
      <c r="D48" s="10" t="s">
        <v>167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81" t="s">
        <v>3</v>
      </c>
      <c r="F1" s="682"/>
      <c r="G1" s="682"/>
      <c r="H1" s="682"/>
      <c r="I1" s="682"/>
      <c r="J1" s="682"/>
      <c r="K1" s="682"/>
      <c r="L1" s="683"/>
      <c r="M1" s="25"/>
      <c r="N1" s="67" t="s">
        <v>4</v>
      </c>
      <c r="O1" s="68"/>
      <c r="P1" s="684" t="s">
        <v>5</v>
      </c>
      <c r="Q1" s="685"/>
      <c r="R1" s="685"/>
      <c r="S1" s="685"/>
      <c r="T1" s="685"/>
      <c r="U1" s="686"/>
      <c r="V1" s="67" t="s">
        <v>6</v>
      </c>
      <c r="W1" s="67" t="s">
        <v>7</v>
      </c>
      <c r="X1" s="54"/>
      <c r="Y1" s="24" t="s">
        <v>8</v>
      </c>
      <c r="Z1" s="681" t="s">
        <v>9</v>
      </c>
      <c r="AA1" s="682"/>
      <c r="AB1" s="682"/>
      <c r="AC1" s="682"/>
      <c r="AD1" s="682"/>
      <c r="AE1" s="682"/>
      <c r="AF1" s="683"/>
      <c r="AG1" s="692" t="s">
        <v>223</v>
      </c>
      <c r="AH1" s="142" t="s">
        <v>10</v>
      </c>
      <c r="AI1" s="693" t="s">
        <v>222</v>
      </c>
      <c r="AJ1" s="135"/>
      <c r="AK1" s="687" t="s">
        <v>224</v>
      </c>
      <c r="AM1" s="680" t="s">
        <v>223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690" t="s">
        <v>30</v>
      </c>
      <c r="AB2" s="24" t="s">
        <v>32</v>
      </c>
      <c r="AC2" s="24" t="s">
        <v>31</v>
      </c>
      <c r="AD2" s="36" t="s">
        <v>32</v>
      </c>
      <c r="AE2" s="690" t="s">
        <v>178</v>
      </c>
      <c r="AF2" s="41" t="s">
        <v>33</v>
      </c>
      <c r="AG2" s="692"/>
      <c r="AH2" s="143" t="s">
        <v>34</v>
      </c>
      <c r="AI2" s="694"/>
      <c r="AJ2" s="136" t="s">
        <v>221</v>
      </c>
      <c r="AK2" s="688"/>
      <c r="AM2" s="680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691"/>
      <c r="AB3" s="29" t="s">
        <v>179</v>
      </c>
      <c r="AC3" s="29" t="s">
        <v>52</v>
      </c>
      <c r="AD3" s="38" t="s">
        <v>53</v>
      </c>
      <c r="AE3" s="691"/>
      <c r="AF3" s="42" t="s">
        <v>54</v>
      </c>
      <c r="AG3" s="692"/>
      <c r="AH3" s="144" t="s">
        <v>55</v>
      </c>
      <c r="AI3" s="695"/>
      <c r="AJ3" s="137"/>
      <c r="AK3" s="689"/>
      <c r="AM3" s="680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197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194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186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187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188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189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190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191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192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193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196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205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2" customFormat="1" ht="22.5" x14ac:dyDescent="0.2">
      <c r="A17" s="293">
        <v>13</v>
      </c>
      <c r="B17" s="294" t="s">
        <v>149</v>
      </c>
      <c r="C17" s="295" t="s">
        <v>150</v>
      </c>
      <c r="D17" s="296">
        <f t="shared" si="9"/>
        <v>593.93333333333328</v>
      </c>
      <c r="E17" s="297">
        <f t="shared" si="10"/>
        <v>8909</v>
      </c>
      <c r="F17" s="296">
        <v>0</v>
      </c>
      <c r="G17" s="296">
        <v>0</v>
      </c>
      <c r="H17" s="296">
        <v>0</v>
      </c>
      <c r="I17" s="296">
        <v>0</v>
      </c>
      <c r="J17" s="296"/>
      <c r="K17" s="296">
        <v>0</v>
      </c>
      <c r="L17" s="298">
        <f t="shared" si="0"/>
        <v>8909</v>
      </c>
      <c r="M17" s="299"/>
      <c r="N17" s="300">
        <f t="shared" si="1"/>
        <v>0</v>
      </c>
      <c r="O17" s="300">
        <f t="shared" si="2"/>
        <v>8909</v>
      </c>
      <c r="P17" s="300">
        <v>5925.91</v>
      </c>
      <c r="Q17" s="300">
        <f t="shared" si="3"/>
        <v>2983.09</v>
      </c>
      <c r="R17" s="300">
        <v>0.21360000000000001</v>
      </c>
      <c r="S17" s="300">
        <f t="shared" si="4"/>
        <v>637.18802400000004</v>
      </c>
      <c r="T17" s="300">
        <v>627.6</v>
      </c>
      <c r="U17" s="300">
        <f t="shared" si="5"/>
        <v>1264.788024</v>
      </c>
      <c r="V17" s="300">
        <f t="shared" si="6"/>
        <v>0</v>
      </c>
      <c r="W17" s="300">
        <f t="shared" si="7"/>
        <v>1264.788024</v>
      </c>
      <c r="X17" s="301"/>
      <c r="Y17" s="302">
        <f t="shared" si="11"/>
        <v>0</v>
      </c>
      <c r="Z17" s="303">
        <f t="shared" si="12"/>
        <v>1264.788024</v>
      </c>
      <c r="AA17" s="303"/>
      <c r="AB17" s="303"/>
      <c r="AC17" s="303"/>
      <c r="AD17" s="303"/>
      <c r="AE17" s="303"/>
      <c r="AF17" s="304">
        <f t="shared" si="13"/>
        <v>1264.788024</v>
      </c>
      <c r="AG17" s="305">
        <f>(AH17*0.05)+AH17</f>
        <v>8026.4225748000008</v>
      </c>
      <c r="AH17" s="306">
        <f t="shared" si="15"/>
        <v>7644.2119760000005</v>
      </c>
      <c r="AI17" s="307">
        <f t="shared" si="16"/>
        <v>17818</v>
      </c>
      <c r="AJ17" s="308">
        <f t="shared" si="17"/>
        <v>9176.27</v>
      </c>
      <c r="AK17" s="309">
        <v>8909</v>
      </c>
      <c r="AL17" s="310"/>
      <c r="AM17" s="311">
        <v>7644.1142147999999</v>
      </c>
    </row>
    <row r="18" spans="1:41" x14ac:dyDescent="0.2">
      <c r="A18" s="48">
        <v>14</v>
      </c>
      <c r="B18" s="106" t="s">
        <v>200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201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68" customFormat="1" x14ac:dyDescent="0.2">
      <c r="A20" s="251">
        <v>16</v>
      </c>
      <c r="B20" s="252" t="s">
        <v>140</v>
      </c>
      <c r="C20" s="253" t="s">
        <v>89</v>
      </c>
      <c r="D20" s="254">
        <f t="shared" si="9"/>
        <v>330.33333333333331</v>
      </c>
      <c r="E20" s="255">
        <f t="shared" si="10"/>
        <v>4955</v>
      </c>
      <c r="F20" s="254">
        <v>0</v>
      </c>
      <c r="G20" s="254">
        <v>0</v>
      </c>
      <c r="H20" s="254"/>
      <c r="I20" s="254"/>
      <c r="J20" s="254"/>
      <c r="K20" s="254">
        <v>0</v>
      </c>
      <c r="L20" s="256">
        <f t="shared" si="0"/>
        <v>4955</v>
      </c>
      <c r="M20" s="257"/>
      <c r="N20" s="258">
        <f t="shared" si="1"/>
        <v>0</v>
      </c>
      <c r="O20" s="258">
        <f t="shared" si="2"/>
        <v>4955</v>
      </c>
      <c r="P20" s="258">
        <v>4949.5600000000004</v>
      </c>
      <c r="Q20" s="258">
        <f t="shared" si="3"/>
        <v>5.4399999999995998</v>
      </c>
      <c r="R20" s="258">
        <v>0.1792</v>
      </c>
      <c r="S20" s="258">
        <f t="shared" si="4"/>
        <v>0.97484799999992833</v>
      </c>
      <c r="T20" s="258">
        <v>452.55</v>
      </c>
      <c r="U20" s="258">
        <f t="shared" si="5"/>
        <v>453.52484799999996</v>
      </c>
      <c r="V20" s="258">
        <f t="shared" si="6"/>
        <v>0</v>
      </c>
      <c r="W20" s="258">
        <f t="shared" si="7"/>
        <v>453.52484799999996</v>
      </c>
      <c r="X20" s="259"/>
      <c r="Y20" s="260">
        <f t="shared" si="11"/>
        <v>0</v>
      </c>
      <c r="Z20" s="261">
        <f t="shared" si="12"/>
        <v>453.52484799999996</v>
      </c>
      <c r="AA20" s="261"/>
      <c r="AB20" s="261"/>
      <c r="AC20" s="261"/>
      <c r="AD20" s="261"/>
      <c r="AE20" s="261"/>
      <c r="AF20" s="262">
        <f t="shared" si="13"/>
        <v>453.52484799999996</v>
      </c>
      <c r="AG20" s="263">
        <f t="shared" si="18"/>
        <v>4726.5489096000001</v>
      </c>
      <c r="AH20" s="98">
        <f t="shared" si="15"/>
        <v>4501.475152</v>
      </c>
      <c r="AI20" s="264">
        <f t="shared" si="16"/>
        <v>9910</v>
      </c>
      <c r="AJ20" s="265">
        <f>(AK20*0.05)+AK20</f>
        <v>5202.75</v>
      </c>
      <c r="AK20" s="266">
        <v>4955</v>
      </c>
      <c r="AL20" s="267"/>
      <c r="AM20" s="93">
        <v>4725.461580000001</v>
      </c>
      <c r="AN20" s="269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2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217</v>
      </c>
      <c r="C22" s="62" t="s">
        <v>218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207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219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208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211</v>
      </c>
      <c r="C28" s="60" t="s">
        <v>212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198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185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181</v>
      </c>
      <c r="C34" s="61" t="s">
        <v>182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206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214</v>
      </c>
      <c r="C36" s="60" t="s">
        <v>215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46" customFormat="1" x14ac:dyDescent="0.2">
      <c r="A38" s="227">
        <v>34</v>
      </c>
      <c r="B38" s="226" t="s">
        <v>125</v>
      </c>
      <c r="C38" s="228" t="s">
        <v>100</v>
      </c>
      <c r="D38" s="229">
        <f t="shared" si="9"/>
        <v>404.4</v>
      </c>
      <c r="E38" s="230">
        <f t="shared" si="10"/>
        <v>6066</v>
      </c>
      <c r="F38" s="229">
        <v>0</v>
      </c>
      <c r="G38" s="229">
        <v>0</v>
      </c>
      <c r="H38" s="229">
        <v>0</v>
      </c>
      <c r="I38" s="229">
        <v>0</v>
      </c>
      <c r="J38" s="229"/>
      <c r="K38" s="229">
        <v>0</v>
      </c>
      <c r="L38" s="231">
        <f t="shared" si="0"/>
        <v>6066</v>
      </c>
      <c r="M38" s="232"/>
      <c r="N38" s="233">
        <f t="shared" ref="N38:N73" si="19">IF(D38=47.16,0,IF(D38&gt;47.16,I38*0.5,0))</f>
        <v>0</v>
      </c>
      <c r="O38" s="233">
        <f t="shared" si="2"/>
        <v>6066</v>
      </c>
      <c r="P38" s="233">
        <v>5925.91</v>
      </c>
      <c r="Q38" s="233">
        <f t="shared" si="3"/>
        <v>140.09000000000015</v>
      </c>
      <c r="R38" s="233">
        <v>0.21360000000000001</v>
      </c>
      <c r="S38" s="233">
        <f t="shared" si="4"/>
        <v>29.923224000000033</v>
      </c>
      <c r="T38" s="233">
        <v>627.6</v>
      </c>
      <c r="U38" s="233">
        <f t="shared" si="5"/>
        <v>657.52322400000003</v>
      </c>
      <c r="V38" s="233">
        <f t="shared" ref="V38:V74" si="20">VLOOKUP(O38,Credito1,2)</f>
        <v>0</v>
      </c>
      <c r="W38" s="233">
        <f t="shared" si="7"/>
        <v>657.52322400000003</v>
      </c>
      <c r="X38" s="234"/>
      <c r="Y38" s="235">
        <f t="shared" si="11"/>
        <v>0</v>
      </c>
      <c r="Z38" s="236">
        <f t="shared" si="12"/>
        <v>657.52322400000003</v>
      </c>
      <c r="AA38" s="236"/>
      <c r="AB38" s="236"/>
      <c r="AC38" s="236"/>
      <c r="AD38" s="236"/>
      <c r="AE38" s="236"/>
      <c r="AF38" s="237">
        <f t="shared" si="13"/>
        <v>657.52322400000003</v>
      </c>
      <c r="AG38" s="238">
        <f t="shared" si="18"/>
        <v>5678.9006147999999</v>
      </c>
      <c r="AH38" s="239">
        <f t="shared" si="15"/>
        <v>5408.4767759999995</v>
      </c>
      <c r="AI38" s="240">
        <f t="shared" si="16"/>
        <v>12132</v>
      </c>
      <c r="AJ38" s="241">
        <f t="shared" si="17"/>
        <v>6247.98</v>
      </c>
      <c r="AK38" s="242">
        <v>6066</v>
      </c>
      <c r="AL38" s="243">
        <f>AN38-AM38</f>
        <v>626.07053039999937</v>
      </c>
      <c r="AM38" s="244">
        <v>5413.0044696000004</v>
      </c>
      <c r="AN38" s="245">
        <v>6039.0749999999998</v>
      </c>
      <c r="AO38" s="247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210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46" customFormat="1" ht="22.5" x14ac:dyDescent="0.2">
      <c r="A43" s="227">
        <v>39</v>
      </c>
      <c r="B43" s="226" t="s">
        <v>129</v>
      </c>
      <c r="C43" s="250" t="s">
        <v>130</v>
      </c>
      <c r="D43" s="229">
        <f t="shared" si="9"/>
        <v>309.8</v>
      </c>
      <c r="E43" s="230">
        <f t="shared" si="10"/>
        <v>4647</v>
      </c>
      <c r="F43" s="229">
        <v>0</v>
      </c>
      <c r="G43" s="229">
        <v>0</v>
      </c>
      <c r="H43" s="229">
        <v>0</v>
      </c>
      <c r="I43" s="229">
        <v>0</v>
      </c>
      <c r="J43" s="229"/>
      <c r="K43" s="229">
        <v>0</v>
      </c>
      <c r="L43" s="231">
        <f t="shared" si="0"/>
        <v>4647</v>
      </c>
      <c r="M43" s="232"/>
      <c r="N43" s="233">
        <f t="shared" si="19"/>
        <v>0</v>
      </c>
      <c r="O43" s="233">
        <f t="shared" si="2"/>
        <v>4647</v>
      </c>
      <c r="P43" s="233">
        <v>4257.91</v>
      </c>
      <c r="Q43" s="233">
        <f t="shared" si="3"/>
        <v>389.09000000000015</v>
      </c>
      <c r="R43" s="233">
        <v>0.16</v>
      </c>
      <c r="S43" s="233">
        <f t="shared" si="4"/>
        <v>62.254400000000025</v>
      </c>
      <c r="T43" s="233">
        <v>341.85</v>
      </c>
      <c r="U43" s="233">
        <f t="shared" si="5"/>
        <v>404.10440000000006</v>
      </c>
      <c r="V43" s="233">
        <f t="shared" si="20"/>
        <v>0</v>
      </c>
      <c r="W43" s="233">
        <f t="shared" si="7"/>
        <v>404.10440000000006</v>
      </c>
      <c r="X43" s="234"/>
      <c r="Y43" s="235">
        <f t="shared" si="11"/>
        <v>0</v>
      </c>
      <c r="Z43" s="236">
        <f t="shared" si="12"/>
        <v>404.10440000000006</v>
      </c>
      <c r="AA43" s="236"/>
      <c r="AB43" s="236"/>
      <c r="AC43" s="236"/>
      <c r="AD43" s="236"/>
      <c r="AE43" s="236"/>
      <c r="AF43" s="237">
        <f t="shared" si="13"/>
        <v>404.10440000000006</v>
      </c>
      <c r="AG43" s="238">
        <f>(AH43*0.05)+AH43</f>
        <v>4455.0403799999995</v>
      </c>
      <c r="AH43" s="239">
        <f t="shared" si="15"/>
        <v>4242.8955999999998</v>
      </c>
      <c r="AI43" s="240">
        <f t="shared" si="16"/>
        <v>9294</v>
      </c>
      <c r="AJ43" s="241">
        <f t="shared" si="17"/>
        <v>4786.41</v>
      </c>
      <c r="AK43" s="242">
        <v>4647</v>
      </c>
      <c r="AL43" s="249">
        <v>4040</v>
      </c>
      <c r="AM43" s="244">
        <v>4242.4783799999996</v>
      </c>
    </row>
    <row r="44" spans="1:41" s="292" customFormat="1" x14ac:dyDescent="0.2">
      <c r="A44" s="273">
        <v>40</v>
      </c>
      <c r="B44" s="274" t="s">
        <v>144</v>
      </c>
      <c r="C44" s="275" t="s">
        <v>145</v>
      </c>
      <c r="D44" s="276">
        <f t="shared" si="9"/>
        <v>363.46666666666664</v>
      </c>
      <c r="E44" s="277">
        <f t="shared" si="10"/>
        <v>5452</v>
      </c>
      <c r="F44" s="276">
        <v>0</v>
      </c>
      <c r="G44" s="276">
        <v>0</v>
      </c>
      <c r="H44" s="276">
        <v>0</v>
      </c>
      <c r="I44" s="276">
        <v>0</v>
      </c>
      <c r="J44" s="276"/>
      <c r="K44" s="276">
        <v>0</v>
      </c>
      <c r="L44" s="278">
        <f t="shared" si="0"/>
        <v>5452</v>
      </c>
      <c r="M44" s="279"/>
      <c r="N44" s="280">
        <f t="shared" si="19"/>
        <v>0</v>
      </c>
      <c r="O44" s="280">
        <f t="shared" si="2"/>
        <v>5452</v>
      </c>
      <c r="P44" s="280">
        <v>4949.5600000000004</v>
      </c>
      <c r="Q44" s="280">
        <f t="shared" si="3"/>
        <v>502.4399999999996</v>
      </c>
      <c r="R44" s="280">
        <v>0.1792</v>
      </c>
      <c r="S44" s="280">
        <f t="shared" si="4"/>
        <v>90.037247999999934</v>
      </c>
      <c r="T44" s="280">
        <v>452.55</v>
      </c>
      <c r="U44" s="280">
        <f t="shared" si="5"/>
        <v>542.58724799999993</v>
      </c>
      <c r="V44" s="280">
        <f t="shared" si="20"/>
        <v>0</v>
      </c>
      <c r="W44" s="280">
        <f t="shared" si="7"/>
        <v>542.58724799999993</v>
      </c>
      <c r="X44" s="281"/>
      <c r="Y44" s="282">
        <f t="shared" si="11"/>
        <v>0</v>
      </c>
      <c r="Z44" s="283">
        <f t="shared" si="12"/>
        <v>542.58724799999993</v>
      </c>
      <c r="AA44" s="283"/>
      <c r="AB44" s="283"/>
      <c r="AC44" s="283"/>
      <c r="AD44" s="283"/>
      <c r="AE44" s="283"/>
      <c r="AF44" s="284">
        <f t="shared" si="13"/>
        <v>542.58724799999993</v>
      </c>
      <c r="AG44" s="285">
        <f>(AH44*0.05)+AH44</f>
        <v>5154.8833896000006</v>
      </c>
      <c r="AH44" s="286">
        <f t="shared" si="15"/>
        <v>4909.4127520000002</v>
      </c>
      <c r="AI44" s="287">
        <f t="shared" si="16"/>
        <v>10904</v>
      </c>
      <c r="AJ44" s="288">
        <f t="shared" si="17"/>
        <v>5615.56</v>
      </c>
      <c r="AK44" s="289">
        <v>5452</v>
      </c>
      <c r="AL44" s="290">
        <v>4675</v>
      </c>
      <c r="AM44" s="291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213</v>
      </c>
      <c r="C46" s="60" t="s">
        <v>155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2" customFormat="1" ht="33.75" x14ac:dyDescent="0.2">
      <c r="A48" s="293">
        <v>44</v>
      </c>
      <c r="B48" s="294" t="s">
        <v>177</v>
      </c>
      <c r="C48" s="313" t="s">
        <v>176</v>
      </c>
      <c r="D48" s="296">
        <f t="shared" si="9"/>
        <v>293.66666666666669</v>
      </c>
      <c r="E48" s="297">
        <f t="shared" si="10"/>
        <v>4405</v>
      </c>
      <c r="F48" s="296">
        <v>0</v>
      </c>
      <c r="G48" s="296">
        <v>0</v>
      </c>
      <c r="H48" s="296">
        <v>0</v>
      </c>
      <c r="I48" s="296">
        <v>0</v>
      </c>
      <c r="J48" s="296"/>
      <c r="K48" s="296">
        <v>0</v>
      </c>
      <c r="L48" s="298">
        <f t="shared" si="0"/>
        <v>4405</v>
      </c>
      <c r="M48" s="299"/>
      <c r="N48" s="300">
        <f t="shared" si="19"/>
        <v>0</v>
      </c>
      <c r="O48" s="300">
        <f t="shared" si="2"/>
        <v>4405</v>
      </c>
      <c r="P48" s="300">
        <v>4257.91</v>
      </c>
      <c r="Q48" s="300">
        <f t="shared" si="3"/>
        <v>147.09000000000015</v>
      </c>
      <c r="R48" s="300">
        <v>0.16</v>
      </c>
      <c r="S48" s="300">
        <f t="shared" si="4"/>
        <v>23.534400000000023</v>
      </c>
      <c r="T48" s="300">
        <v>341.85</v>
      </c>
      <c r="U48" s="300">
        <f t="shared" si="5"/>
        <v>365.38440000000003</v>
      </c>
      <c r="V48" s="300">
        <f t="shared" si="20"/>
        <v>0</v>
      </c>
      <c r="W48" s="300">
        <f t="shared" si="7"/>
        <v>365.38440000000003</v>
      </c>
      <c r="X48" s="301"/>
      <c r="Y48" s="302">
        <f t="shared" si="11"/>
        <v>0</v>
      </c>
      <c r="Z48" s="303">
        <f t="shared" si="12"/>
        <v>365.38440000000003</v>
      </c>
      <c r="AA48" s="303"/>
      <c r="AB48" s="303"/>
      <c r="AC48" s="303"/>
      <c r="AD48" s="303"/>
      <c r="AE48" s="303"/>
      <c r="AF48" s="304">
        <f t="shared" si="13"/>
        <v>365.38440000000003</v>
      </c>
      <c r="AG48" s="305">
        <f t="shared" si="21"/>
        <v>4241.59638</v>
      </c>
      <c r="AH48" s="306">
        <f t="shared" si="15"/>
        <v>4039.6156000000001</v>
      </c>
      <c r="AI48" s="307">
        <f t="shared" si="16"/>
        <v>8810</v>
      </c>
      <c r="AJ48" s="308">
        <f t="shared" si="17"/>
        <v>4537.1499999999996</v>
      </c>
      <c r="AK48" s="309">
        <v>4405</v>
      </c>
      <c r="AL48" s="314">
        <v>3850</v>
      </c>
      <c r="AM48" s="311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68" customFormat="1" ht="33.75" x14ac:dyDescent="0.2">
      <c r="A50" s="251">
        <v>46</v>
      </c>
      <c r="B50" s="270" t="s">
        <v>141</v>
      </c>
      <c r="C50" s="271" t="s">
        <v>142</v>
      </c>
      <c r="D50" s="254">
        <f t="shared" si="9"/>
        <v>338.13333333333333</v>
      </c>
      <c r="E50" s="255">
        <f t="shared" si="10"/>
        <v>5072</v>
      </c>
      <c r="F50" s="254">
        <v>0</v>
      </c>
      <c r="G50" s="254">
        <v>0</v>
      </c>
      <c r="H50" s="254">
        <v>0</v>
      </c>
      <c r="I50" s="254">
        <v>0</v>
      </c>
      <c r="J50" s="254"/>
      <c r="K50" s="254">
        <v>0</v>
      </c>
      <c r="L50" s="256">
        <f t="shared" si="0"/>
        <v>5072</v>
      </c>
      <c r="M50" s="257"/>
      <c r="N50" s="258">
        <f t="shared" si="19"/>
        <v>0</v>
      </c>
      <c r="O50" s="258">
        <f t="shared" si="2"/>
        <v>5072</v>
      </c>
      <c r="P50" s="258">
        <v>4949.5600000000004</v>
      </c>
      <c r="Q50" s="258">
        <f t="shared" si="3"/>
        <v>122.4399999999996</v>
      </c>
      <c r="R50" s="258">
        <v>0.1792</v>
      </c>
      <c r="S50" s="258">
        <f t="shared" si="4"/>
        <v>21.941247999999927</v>
      </c>
      <c r="T50" s="258">
        <v>452.55</v>
      </c>
      <c r="U50" s="258">
        <f t="shared" si="5"/>
        <v>474.49124799999993</v>
      </c>
      <c r="V50" s="258">
        <f t="shared" si="20"/>
        <v>0</v>
      </c>
      <c r="W50" s="258">
        <f t="shared" si="7"/>
        <v>474.49124799999993</v>
      </c>
      <c r="X50" s="259"/>
      <c r="Y50" s="260">
        <f t="shared" si="11"/>
        <v>0</v>
      </c>
      <c r="Z50" s="261">
        <f t="shared" si="12"/>
        <v>474.49124799999993</v>
      </c>
      <c r="AA50" s="261"/>
      <c r="AB50" s="261"/>
      <c r="AC50" s="261"/>
      <c r="AD50" s="261"/>
      <c r="AE50" s="261"/>
      <c r="AF50" s="262">
        <f t="shared" si="13"/>
        <v>474.49124799999993</v>
      </c>
      <c r="AG50" s="263">
        <f t="shared" si="21"/>
        <v>4827.3841895999994</v>
      </c>
      <c r="AH50" s="98">
        <f t="shared" si="15"/>
        <v>4597.5087519999997</v>
      </c>
      <c r="AI50" s="264">
        <f t="shared" si="16"/>
        <v>10144</v>
      </c>
      <c r="AJ50" s="265">
        <f t="shared" si="17"/>
        <v>5224.16</v>
      </c>
      <c r="AK50" s="266">
        <v>5072</v>
      </c>
      <c r="AL50" s="272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68" customFormat="1" x14ac:dyDescent="0.2">
      <c r="A52" s="251">
        <v>48</v>
      </c>
      <c r="B52" s="252" t="s">
        <v>133</v>
      </c>
      <c r="C52" s="253" t="s">
        <v>134</v>
      </c>
      <c r="D52" s="254">
        <f t="shared" si="9"/>
        <v>271.33333333333331</v>
      </c>
      <c r="E52" s="255">
        <f t="shared" si="10"/>
        <v>4070</v>
      </c>
      <c r="F52" s="254">
        <v>0</v>
      </c>
      <c r="G52" s="254">
        <v>0</v>
      </c>
      <c r="H52" s="254">
        <v>0</v>
      </c>
      <c r="I52" s="254">
        <v>0</v>
      </c>
      <c r="J52" s="254"/>
      <c r="K52" s="254">
        <v>0</v>
      </c>
      <c r="L52" s="256">
        <f t="shared" si="0"/>
        <v>4070</v>
      </c>
      <c r="M52" s="257"/>
      <c r="N52" s="258">
        <f t="shared" si="19"/>
        <v>0</v>
      </c>
      <c r="O52" s="258">
        <f t="shared" si="2"/>
        <v>4070</v>
      </c>
      <c r="P52" s="258">
        <v>2422.81</v>
      </c>
      <c r="Q52" s="258">
        <f t="shared" si="3"/>
        <v>1647.19</v>
      </c>
      <c r="R52" s="258">
        <v>0.10879999999999999</v>
      </c>
      <c r="S52" s="258">
        <f t="shared" si="4"/>
        <v>179.21427199999999</v>
      </c>
      <c r="T52" s="258">
        <v>142.19999999999999</v>
      </c>
      <c r="U52" s="258">
        <f t="shared" si="5"/>
        <v>321.41427199999998</v>
      </c>
      <c r="V52" s="258">
        <f t="shared" si="20"/>
        <v>0</v>
      </c>
      <c r="W52" s="258">
        <f t="shared" si="7"/>
        <v>321.41427199999998</v>
      </c>
      <c r="X52" s="259"/>
      <c r="Y52" s="260">
        <f t="shared" si="11"/>
        <v>0</v>
      </c>
      <c r="Z52" s="261">
        <f t="shared" si="12"/>
        <v>321.41427199999998</v>
      </c>
      <c r="AA52" s="261"/>
      <c r="AB52" s="261"/>
      <c r="AC52" s="261"/>
      <c r="AD52" s="261"/>
      <c r="AE52" s="261"/>
      <c r="AF52" s="262">
        <f t="shared" si="13"/>
        <v>321.41427199999998</v>
      </c>
      <c r="AG52" s="263">
        <f t="shared" si="21"/>
        <v>3936.0150143999999</v>
      </c>
      <c r="AH52" s="98">
        <f t="shared" si="15"/>
        <v>3748.585728</v>
      </c>
      <c r="AI52" s="264">
        <f t="shared" si="16"/>
        <v>8140</v>
      </c>
      <c r="AJ52" s="265">
        <f t="shared" si="17"/>
        <v>4192.1000000000004</v>
      </c>
      <c r="AK52" s="266">
        <v>4070</v>
      </c>
      <c r="AL52" s="267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184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2" customFormat="1" x14ac:dyDescent="0.2">
      <c r="A60" s="293">
        <v>56</v>
      </c>
      <c r="B60" s="294" t="s">
        <v>146</v>
      </c>
      <c r="C60" s="295" t="s">
        <v>147</v>
      </c>
      <c r="D60" s="296">
        <f t="shared" si="9"/>
        <v>268.53333333333336</v>
      </c>
      <c r="E60" s="297">
        <f t="shared" si="10"/>
        <v>4028</v>
      </c>
      <c r="F60" s="296">
        <v>0</v>
      </c>
      <c r="G60" s="296">
        <v>0</v>
      </c>
      <c r="H60" s="296">
        <v>0</v>
      </c>
      <c r="I60" s="296">
        <v>0</v>
      </c>
      <c r="J60" s="296"/>
      <c r="K60" s="296">
        <v>0</v>
      </c>
      <c r="L60" s="298">
        <f t="shared" si="0"/>
        <v>4028</v>
      </c>
      <c r="M60" s="299"/>
      <c r="N60" s="300">
        <f t="shared" si="19"/>
        <v>0</v>
      </c>
      <c r="O60" s="300">
        <f t="shared" si="2"/>
        <v>4028</v>
      </c>
      <c r="P60" s="300">
        <v>2422.81</v>
      </c>
      <c r="Q60" s="300">
        <f t="shared" si="3"/>
        <v>1605.19</v>
      </c>
      <c r="R60" s="300">
        <v>0.10879999999999999</v>
      </c>
      <c r="S60" s="300">
        <f t="shared" si="4"/>
        <v>174.64467199999999</v>
      </c>
      <c r="T60" s="300">
        <v>142.19999999999999</v>
      </c>
      <c r="U60" s="300">
        <f t="shared" si="5"/>
        <v>316.84467199999995</v>
      </c>
      <c r="V60" s="300">
        <f t="shared" si="20"/>
        <v>0</v>
      </c>
      <c r="W60" s="300">
        <f t="shared" si="7"/>
        <v>316.84467199999995</v>
      </c>
      <c r="X60" s="301"/>
      <c r="Y60" s="302">
        <f t="shared" si="11"/>
        <v>0</v>
      </c>
      <c r="Z60" s="303">
        <f t="shared" si="12"/>
        <v>316.84467199999995</v>
      </c>
      <c r="AA60" s="303"/>
      <c r="AB60" s="303"/>
      <c r="AC60" s="303"/>
      <c r="AD60" s="303"/>
      <c r="AE60" s="303"/>
      <c r="AF60" s="304">
        <f t="shared" si="13"/>
        <v>316.84467199999995</v>
      </c>
      <c r="AG60" s="305">
        <f t="shared" si="21"/>
        <v>3896.7130944</v>
      </c>
      <c r="AH60" s="306">
        <f t="shared" si="15"/>
        <v>3711.1553279999998</v>
      </c>
      <c r="AI60" s="307">
        <f t="shared" si="16"/>
        <v>8056</v>
      </c>
      <c r="AJ60" s="308">
        <f t="shared" si="17"/>
        <v>4148.84</v>
      </c>
      <c r="AK60" s="309">
        <v>4028</v>
      </c>
      <c r="AL60" s="310">
        <v>3535</v>
      </c>
      <c r="AM60" s="311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68" customFormat="1" x14ac:dyDescent="0.2">
      <c r="A62" s="251">
        <v>58</v>
      </c>
      <c r="B62" s="252" t="s">
        <v>131</v>
      </c>
      <c r="C62" s="253" t="s">
        <v>83</v>
      </c>
      <c r="D62" s="254">
        <f t="shared" si="9"/>
        <v>252.06666666666666</v>
      </c>
      <c r="E62" s="255">
        <f t="shared" si="10"/>
        <v>3781</v>
      </c>
      <c r="F62" s="254">
        <v>0</v>
      </c>
      <c r="G62" s="254">
        <v>0</v>
      </c>
      <c r="H62" s="254">
        <v>0</v>
      </c>
      <c r="I62" s="254">
        <v>0</v>
      </c>
      <c r="J62" s="254"/>
      <c r="K62" s="254">
        <v>0</v>
      </c>
      <c r="L62" s="256">
        <f t="shared" si="0"/>
        <v>3781</v>
      </c>
      <c r="M62" s="257"/>
      <c r="N62" s="258">
        <f t="shared" si="19"/>
        <v>0</v>
      </c>
      <c r="O62" s="258">
        <f t="shared" si="2"/>
        <v>3781</v>
      </c>
      <c r="P62" s="258">
        <v>2422.81</v>
      </c>
      <c r="Q62" s="258">
        <f t="shared" si="3"/>
        <v>1358.19</v>
      </c>
      <c r="R62" s="258">
        <v>0.10879999999999999</v>
      </c>
      <c r="S62" s="258">
        <f t="shared" si="4"/>
        <v>147.771072</v>
      </c>
      <c r="T62" s="258">
        <v>142.19999999999999</v>
      </c>
      <c r="U62" s="258">
        <f t="shared" si="5"/>
        <v>289.97107199999999</v>
      </c>
      <c r="V62" s="258">
        <f t="shared" si="20"/>
        <v>0</v>
      </c>
      <c r="W62" s="258">
        <f t="shared" si="7"/>
        <v>289.97107199999999</v>
      </c>
      <c r="X62" s="259"/>
      <c r="Y62" s="260">
        <f t="shared" si="11"/>
        <v>0</v>
      </c>
      <c r="Z62" s="261">
        <f t="shared" si="12"/>
        <v>289.97107199999999</v>
      </c>
      <c r="AA62" s="261"/>
      <c r="AB62" s="261"/>
      <c r="AC62" s="261"/>
      <c r="AD62" s="261"/>
      <c r="AE62" s="261"/>
      <c r="AF62" s="262">
        <f t="shared" si="13"/>
        <v>289.97107199999999</v>
      </c>
      <c r="AG62" s="263">
        <f t="shared" si="21"/>
        <v>3665.5803744000004</v>
      </c>
      <c r="AH62" s="98">
        <f t="shared" si="15"/>
        <v>3491.0289280000002</v>
      </c>
      <c r="AI62" s="264">
        <f t="shared" si="16"/>
        <v>7562</v>
      </c>
      <c r="AJ62" s="265">
        <f t="shared" si="17"/>
        <v>3894.43</v>
      </c>
      <c r="AK62" s="266">
        <v>3781</v>
      </c>
      <c r="AL62" s="267">
        <v>3325</v>
      </c>
      <c r="AM62" s="93">
        <v>3491.5290144000001</v>
      </c>
    </row>
    <row r="63" spans="1:41" x14ac:dyDescent="0.2">
      <c r="A63" s="48">
        <v>59</v>
      </c>
      <c r="B63" s="106" t="s">
        <v>153</v>
      </c>
      <c r="C63" s="58" t="s">
        <v>154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46" customFormat="1" x14ac:dyDescent="0.2">
      <c r="A64" s="227">
        <v>60</v>
      </c>
      <c r="B64" s="226" t="s">
        <v>128</v>
      </c>
      <c r="C64" s="228" t="s">
        <v>127</v>
      </c>
      <c r="D64" s="229">
        <f t="shared" si="9"/>
        <v>236.93333333333334</v>
      </c>
      <c r="E64" s="230">
        <f t="shared" si="10"/>
        <v>3554</v>
      </c>
      <c r="F64" s="229">
        <v>0</v>
      </c>
      <c r="G64" s="229">
        <v>0</v>
      </c>
      <c r="H64" s="229">
        <v>0</v>
      </c>
      <c r="I64" s="229">
        <v>0</v>
      </c>
      <c r="J64" s="229"/>
      <c r="K64" s="229">
        <v>0</v>
      </c>
      <c r="L64" s="231">
        <f t="shared" si="0"/>
        <v>3554</v>
      </c>
      <c r="M64" s="232"/>
      <c r="N64" s="233">
        <f t="shared" si="19"/>
        <v>0</v>
      </c>
      <c r="O64" s="233">
        <f t="shared" si="2"/>
        <v>3554</v>
      </c>
      <c r="P64" s="233">
        <v>2422.81</v>
      </c>
      <c r="Q64" s="233">
        <f t="shared" si="3"/>
        <v>1131.19</v>
      </c>
      <c r="R64" s="233">
        <v>0.10879999999999999</v>
      </c>
      <c r="S64" s="233">
        <f t="shared" si="4"/>
        <v>123.073472</v>
      </c>
      <c r="T64" s="233">
        <v>142.19999999999999</v>
      </c>
      <c r="U64" s="233">
        <f t="shared" si="5"/>
        <v>265.27347199999997</v>
      </c>
      <c r="V64" s="233">
        <f t="shared" si="20"/>
        <v>0</v>
      </c>
      <c r="W64" s="233">
        <f t="shared" si="7"/>
        <v>265.27347199999997</v>
      </c>
      <c r="X64" s="234"/>
      <c r="Y64" s="235">
        <f t="shared" si="11"/>
        <v>0</v>
      </c>
      <c r="Z64" s="236">
        <f t="shared" si="12"/>
        <v>265.27347199999997</v>
      </c>
      <c r="AA64" s="236"/>
      <c r="AB64" s="236"/>
      <c r="AC64" s="236"/>
      <c r="AD64" s="236"/>
      <c r="AE64" s="236"/>
      <c r="AF64" s="237">
        <f t="shared" si="13"/>
        <v>265.27347199999997</v>
      </c>
      <c r="AG64" s="238">
        <f t="shared" si="21"/>
        <v>3453.1628544</v>
      </c>
      <c r="AH64" s="239">
        <f t="shared" si="15"/>
        <v>3288.7265280000001</v>
      </c>
      <c r="AI64" s="240">
        <f t="shared" si="16"/>
        <v>7108</v>
      </c>
      <c r="AJ64" s="241">
        <f t="shared" si="17"/>
        <v>3660.62</v>
      </c>
      <c r="AK64" s="242">
        <v>3554</v>
      </c>
      <c r="AL64" s="249">
        <v>3132</v>
      </c>
      <c r="AM64" s="244">
        <v>3288.9369744000001</v>
      </c>
    </row>
    <row r="65" spans="1:40" ht="22.5" x14ac:dyDescent="0.2">
      <c r="A65" s="64">
        <v>61</v>
      </c>
      <c r="B65" s="106" t="s">
        <v>199</v>
      </c>
      <c r="C65" s="60" t="s">
        <v>183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2" customFormat="1" x14ac:dyDescent="0.2">
      <c r="A66" s="293">
        <v>62</v>
      </c>
      <c r="B66" s="294" t="s">
        <v>151</v>
      </c>
      <c r="C66" s="315" t="s">
        <v>127</v>
      </c>
      <c r="D66" s="296">
        <f t="shared" si="9"/>
        <v>241.76666666666668</v>
      </c>
      <c r="E66" s="297">
        <f t="shared" si="10"/>
        <v>3626.5</v>
      </c>
      <c r="F66" s="296">
        <v>0</v>
      </c>
      <c r="G66" s="296">
        <v>0</v>
      </c>
      <c r="H66" s="296">
        <v>0</v>
      </c>
      <c r="I66" s="296">
        <v>0</v>
      </c>
      <c r="J66" s="296"/>
      <c r="K66" s="296">
        <v>0</v>
      </c>
      <c r="L66" s="298">
        <f t="shared" si="0"/>
        <v>3626.5</v>
      </c>
      <c r="M66" s="299"/>
      <c r="N66" s="300">
        <f t="shared" si="19"/>
        <v>0</v>
      </c>
      <c r="O66" s="300">
        <f t="shared" si="2"/>
        <v>3626.5</v>
      </c>
      <c r="P66" s="300">
        <v>2422.81</v>
      </c>
      <c r="Q66" s="300">
        <f t="shared" si="3"/>
        <v>1203.69</v>
      </c>
      <c r="R66" s="300">
        <v>0.10879999999999999</v>
      </c>
      <c r="S66" s="300">
        <f t="shared" si="4"/>
        <v>130.96147199999999</v>
      </c>
      <c r="T66" s="300">
        <v>142.19999999999999</v>
      </c>
      <c r="U66" s="300">
        <f t="shared" si="5"/>
        <v>273.161472</v>
      </c>
      <c r="V66" s="300">
        <f t="shared" si="20"/>
        <v>0</v>
      </c>
      <c r="W66" s="300">
        <f t="shared" si="7"/>
        <v>273.161472</v>
      </c>
      <c r="X66" s="301"/>
      <c r="Y66" s="302">
        <f t="shared" si="11"/>
        <v>0</v>
      </c>
      <c r="Z66" s="303">
        <f t="shared" si="12"/>
        <v>273.161472</v>
      </c>
      <c r="AA66" s="303"/>
      <c r="AB66" s="303"/>
      <c r="AC66" s="303"/>
      <c r="AD66" s="303"/>
      <c r="AE66" s="303"/>
      <c r="AF66" s="304">
        <f t="shared" si="13"/>
        <v>273.161472</v>
      </c>
      <c r="AG66" s="305">
        <f>(AH66*0.05)+AH66</f>
        <v>3521.0054544000004</v>
      </c>
      <c r="AH66" s="306">
        <f t="shared" si="15"/>
        <v>3353.3385280000002</v>
      </c>
      <c r="AI66" s="307">
        <f t="shared" si="16"/>
        <v>7253</v>
      </c>
      <c r="AJ66" s="308">
        <f t="shared" si="17"/>
        <v>3735.2950000000001</v>
      </c>
      <c r="AK66" s="309">
        <v>3626.5</v>
      </c>
      <c r="AL66" s="310">
        <v>3193</v>
      </c>
      <c r="AM66" s="311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202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220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46" customFormat="1" x14ac:dyDescent="0.2">
      <c r="A71" s="227">
        <v>67</v>
      </c>
      <c r="B71" s="226" t="s">
        <v>126</v>
      </c>
      <c r="C71" s="228" t="s">
        <v>127</v>
      </c>
      <c r="D71" s="229">
        <f t="shared" si="27"/>
        <v>178.66666666666666</v>
      </c>
      <c r="E71" s="230">
        <f t="shared" si="28"/>
        <v>2680</v>
      </c>
      <c r="F71" s="229">
        <v>0</v>
      </c>
      <c r="G71" s="229">
        <v>0</v>
      </c>
      <c r="H71" s="229">
        <v>0</v>
      </c>
      <c r="I71" s="229">
        <v>0</v>
      </c>
      <c r="J71" s="229"/>
      <c r="K71" s="229">
        <v>0</v>
      </c>
      <c r="L71" s="231">
        <f t="shared" si="25"/>
        <v>2680</v>
      </c>
      <c r="M71" s="232"/>
      <c r="N71" s="233">
        <f t="shared" si="19"/>
        <v>0</v>
      </c>
      <c r="O71" s="233">
        <f t="shared" si="29"/>
        <v>2680</v>
      </c>
      <c r="P71" s="233">
        <v>2422.81</v>
      </c>
      <c r="Q71" s="233">
        <f t="shared" si="30"/>
        <v>257.19000000000005</v>
      </c>
      <c r="R71" s="233">
        <v>0.10879999999999999</v>
      </c>
      <c r="S71" s="233">
        <f t="shared" si="31"/>
        <v>27.982272000000005</v>
      </c>
      <c r="T71" s="233">
        <v>142.19999999999999</v>
      </c>
      <c r="U71" s="233">
        <f t="shared" si="32"/>
        <v>170.18227199999998</v>
      </c>
      <c r="V71" s="233">
        <f t="shared" si="20"/>
        <v>0</v>
      </c>
      <c r="W71" s="233">
        <f t="shared" si="26"/>
        <v>170.18227199999998</v>
      </c>
      <c r="X71" s="234"/>
      <c r="Y71" s="235">
        <f t="shared" ref="Y71:Y80" si="38">-IF(W71&gt;0,0,W71)</f>
        <v>0</v>
      </c>
      <c r="Z71" s="236">
        <f t="shared" si="33"/>
        <v>170.18227199999998</v>
      </c>
      <c r="AA71" s="236"/>
      <c r="AB71" s="236"/>
      <c r="AC71" s="236"/>
      <c r="AD71" s="248"/>
      <c r="AE71" s="236"/>
      <c r="AF71" s="237">
        <f t="shared" si="34"/>
        <v>170.18227199999998</v>
      </c>
      <c r="AG71" s="238">
        <f>(AH71*0.05)+AH71</f>
        <v>2635.3086143999999</v>
      </c>
      <c r="AH71" s="239">
        <f t="shared" si="35"/>
        <v>2509.817728</v>
      </c>
      <c r="AI71" s="240">
        <f t="shared" si="36"/>
        <v>5360</v>
      </c>
      <c r="AJ71" s="241">
        <f t="shared" si="37"/>
        <v>2760.4</v>
      </c>
      <c r="AK71" s="242">
        <v>2680</v>
      </c>
      <c r="AL71" s="249">
        <v>2390</v>
      </c>
      <c r="AM71" s="244">
        <v>2509.9167744000001</v>
      </c>
      <c r="AN71" s="247">
        <f>AK71-AF71</f>
        <v>2509.817728</v>
      </c>
    </row>
    <row r="72" spans="1:40" ht="22.5" x14ac:dyDescent="0.2">
      <c r="A72" s="48">
        <v>68</v>
      </c>
      <c r="B72" s="106" t="s">
        <v>216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203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209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204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225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6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72"/>
      <c r="AG1" s="4"/>
      <c r="AH1" s="4"/>
    </row>
    <row r="2" spans="1:34" ht="26.25" x14ac:dyDescent="0.4">
      <c r="A2" s="4"/>
      <c r="B2" s="621" t="s">
        <v>229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372"/>
      <c r="AG2" s="4"/>
      <c r="AH2" s="4"/>
    </row>
    <row r="3" spans="1:34" ht="19.5" thickBot="1" x14ac:dyDescent="0.25">
      <c r="A3" s="4"/>
      <c r="B3" s="622" t="s">
        <v>228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372"/>
      <c r="AG3" s="4"/>
      <c r="AH3" s="4"/>
    </row>
    <row r="4" spans="1:34" ht="15.6" customHeight="1" x14ac:dyDescent="0.25">
      <c r="A4" s="4"/>
      <c r="B4" s="710" t="s">
        <v>226</v>
      </c>
      <c r="C4" s="713" t="s">
        <v>12</v>
      </c>
      <c r="D4" s="716" t="s">
        <v>227</v>
      </c>
      <c r="E4" s="342" t="s">
        <v>2</v>
      </c>
      <c r="F4" s="719" t="s">
        <v>3</v>
      </c>
      <c r="G4" s="720"/>
      <c r="H4" s="720"/>
      <c r="I4" s="720"/>
      <c r="J4" s="720"/>
      <c r="K4" s="720"/>
      <c r="L4" s="720"/>
      <c r="M4" s="721"/>
      <c r="N4" s="343"/>
      <c r="O4" s="344" t="s">
        <v>4</v>
      </c>
      <c r="P4" s="345"/>
      <c r="Q4" s="722" t="s">
        <v>5</v>
      </c>
      <c r="R4" s="723"/>
      <c r="S4" s="723"/>
      <c r="T4" s="723"/>
      <c r="U4" s="723"/>
      <c r="V4" s="724"/>
      <c r="W4" s="344" t="s">
        <v>6</v>
      </c>
      <c r="X4" s="344" t="s">
        <v>7</v>
      </c>
      <c r="Y4" s="346"/>
      <c r="Z4" s="347" t="s">
        <v>8</v>
      </c>
      <c r="AA4" s="725" t="s">
        <v>9</v>
      </c>
      <c r="AB4" s="726"/>
      <c r="AC4" s="726"/>
      <c r="AD4" s="727"/>
      <c r="AE4" s="359" t="s">
        <v>10</v>
      </c>
      <c r="AF4" s="696" t="s">
        <v>243</v>
      </c>
      <c r="AG4" s="699" t="s">
        <v>35</v>
      </c>
      <c r="AH4" s="700"/>
    </row>
    <row r="5" spans="1:34" ht="14.45" customHeight="1" x14ac:dyDescent="0.25">
      <c r="A5" s="4"/>
      <c r="B5" s="711"/>
      <c r="C5" s="714"/>
      <c r="D5" s="717"/>
      <c r="E5" s="705" t="s">
        <v>14</v>
      </c>
      <c r="F5" s="333" t="s">
        <v>2</v>
      </c>
      <c r="G5" s="333" t="s">
        <v>15</v>
      </c>
      <c r="H5" s="333" t="s">
        <v>15</v>
      </c>
      <c r="I5" s="333" t="s">
        <v>16</v>
      </c>
      <c r="J5" s="333" t="s">
        <v>4</v>
      </c>
      <c r="K5" s="333" t="s">
        <v>17</v>
      </c>
      <c r="L5" s="333" t="s">
        <v>17</v>
      </c>
      <c r="M5" s="333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34" t="s">
        <v>28</v>
      </c>
      <c r="AA5" s="707" t="s">
        <v>7</v>
      </c>
      <c r="AB5" s="24" t="s">
        <v>30</v>
      </c>
      <c r="AC5" s="708" t="s">
        <v>178</v>
      </c>
      <c r="AD5" s="333" t="s">
        <v>33</v>
      </c>
      <c r="AE5" s="360" t="s">
        <v>34</v>
      </c>
      <c r="AF5" s="697"/>
      <c r="AG5" s="701"/>
      <c r="AH5" s="702"/>
    </row>
    <row r="6" spans="1:34" ht="15" customHeight="1" thickBot="1" x14ac:dyDescent="0.3">
      <c r="A6" s="4"/>
      <c r="B6" s="712"/>
      <c r="C6" s="715"/>
      <c r="D6" s="718"/>
      <c r="E6" s="706"/>
      <c r="F6" s="361" t="s">
        <v>36</v>
      </c>
      <c r="G6" s="361" t="s">
        <v>37</v>
      </c>
      <c r="H6" s="361" t="s">
        <v>38</v>
      </c>
      <c r="I6" s="361"/>
      <c r="J6" s="361" t="s">
        <v>19</v>
      </c>
      <c r="K6" s="361" t="s">
        <v>39</v>
      </c>
      <c r="L6" s="361" t="s">
        <v>40</v>
      </c>
      <c r="M6" s="361" t="s">
        <v>41</v>
      </c>
      <c r="N6" s="362"/>
      <c r="O6" s="363" t="s">
        <v>42</v>
      </c>
      <c r="P6" s="364" t="s">
        <v>43</v>
      </c>
      <c r="Q6" s="364" t="s">
        <v>44</v>
      </c>
      <c r="R6" s="364" t="s">
        <v>45</v>
      </c>
      <c r="S6" s="364" t="s">
        <v>45</v>
      </c>
      <c r="T6" s="364" t="s">
        <v>46</v>
      </c>
      <c r="U6" s="364" t="s">
        <v>47</v>
      </c>
      <c r="V6" s="364" t="s">
        <v>48</v>
      </c>
      <c r="W6" s="363" t="s">
        <v>49</v>
      </c>
      <c r="X6" s="365" t="s">
        <v>50</v>
      </c>
      <c r="Y6" s="366"/>
      <c r="Z6" s="361" t="s">
        <v>51</v>
      </c>
      <c r="AA6" s="706"/>
      <c r="AB6" s="367"/>
      <c r="AC6" s="709"/>
      <c r="AD6" s="361" t="s">
        <v>54</v>
      </c>
      <c r="AE6" s="368" t="s">
        <v>55</v>
      </c>
      <c r="AF6" s="698"/>
      <c r="AG6" s="703"/>
      <c r="AH6" s="704"/>
    </row>
    <row r="7" spans="1:34" ht="24" customHeight="1" x14ac:dyDescent="0.2">
      <c r="A7" s="153"/>
      <c r="B7" s="349">
        <v>1</v>
      </c>
      <c r="C7" s="336" t="s">
        <v>186</v>
      </c>
      <c r="D7" s="322" t="s">
        <v>57</v>
      </c>
      <c r="E7" s="323">
        <f t="shared" ref="E7:E16" si="0">F7/15.2</f>
        <v>849.375</v>
      </c>
      <c r="F7" s="324">
        <v>12910.5</v>
      </c>
      <c r="G7" s="323">
        <v>0</v>
      </c>
      <c r="H7" s="323">
        <f t="shared" ref="H7:H18" si="1">G7</f>
        <v>0</v>
      </c>
      <c r="I7" s="323">
        <v>0</v>
      </c>
      <c r="J7" s="323">
        <v>0</v>
      </c>
      <c r="K7" s="323">
        <v>0</v>
      </c>
      <c r="L7" s="323"/>
      <c r="M7" s="325">
        <f>F7+L7+Z7</f>
        <v>12910.5</v>
      </c>
      <c r="N7" s="325"/>
      <c r="O7" s="326">
        <f t="shared" ref="O7:O18" si="2">IF(E7=47.16,0,IF(E7&gt;47.16,J7*0.5,0))</f>
        <v>0</v>
      </c>
      <c r="P7" s="326">
        <f t="shared" ref="P7:P18" si="3">F7+G7+H7+K7+O7+I7</f>
        <v>12910.5</v>
      </c>
      <c r="Q7" s="326">
        <f t="shared" ref="Q7:Q18" si="4">VLOOKUP(P7,Tarifa1,1)</f>
        <v>9418.8799999999992</v>
      </c>
      <c r="R7" s="326">
        <f t="shared" ref="R7:R18" si="5">P7-Q7</f>
        <v>3491.6200000000008</v>
      </c>
      <c r="S7" s="326">
        <f t="shared" ref="S7:S18" si="6">VLOOKUP(P7,Tarifa1,3)</f>
        <v>0.3</v>
      </c>
      <c r="T7" s="326">
        <f t="shared" ref="T7:T18" si="7">R7*S7</f>
        <v>1047.4860000000001</v>
      </c>
      <c r="U7" s="326">
        <f t="shared" ref="U7:U18" si="8">VLOOKUP(P7,Tarifa1,2)</f>
        <v>1767.15</v>
      </c>
      <c r="V7" s="326">
        <f t="shared" ref="V7:V18" si="9">T7+U7</f>
        <v>2814.6360000000004</v>
      </c>
      <c r="W7" s="326">
        <f t="shared" ref="W7:W18" si="10">VLOOKUP(P7,Credito1,2)</f>
        <v>0</v>
      </c>
      <c r="X7" s="326">
        <f t="shared" ref="X7:X18" si="11">V7-W7</f>
        <v>2814.6360000000004</v>
      </c>
      <c r="Y7" s="324"/>
      <c r="Z7" s="325"/>
      <c r="AA7" s="325">
        <v>2140.2199999999998</v>
      </c>
      <c r="AB7" s="325"/>
      <c r="AC7" s="325"/>
      <c r="AD7" s="325">
        <f>AC7+AB7+AA7</f>
        <v>2140.2199999999998</v>
      </c>
      <c r="AE7" s="324">
        <f>M7-AA7</f>
        <v>10770.28</v>
      </c>
      <c r="AF7" s="369" t="s">
        <v>244</v>
      </c>
      <c r="AG7" s="150"/>
      <c r="AH7" s="150"/>
    </row>
    <row r="8" spans="1:34" ht="24" customHeight="1" x14ac:dyDescent="0.2">
      <c r="A8" s="153"/>
      <c r="B8" s="349">
        <v>2</v>
      </c>
      <c r="C8" s="336" t="s">
        <v>187</v>
      </c>
      <c r="D8" s="322" t="s">
        <v>57</v>
      </c>
      <c r="E8" s="323">
        <f t="shared" si="0"/>
        <v>849.375</v>
      </c>
      <c r="F8" s="324">
        <v>12910.5</v>
      </c>
      <c r="G8" s="323">
        <v>0</v>
      </c>
      <c r="H8" s="323">
        <f t="shared" si="1"/>
        <v>0</v>
      </c>
      <c r="I8" s="323">
        <v>0</v>
      </c>
      <c r="J8" s="323">
        <v>0</v>
      </c>
      <c r="K8" s="323">
        <v>0</v>
      </c>
      <c r="L8" s="323"/>
      <c r="M8" s="325">
        <f>F8+L8+Z8</f>
        <v>12910.5</v>
      </c>
      <c r="N8" s="325"/>
      <c r="O8" s="326">
        <f t="shared" si="2"/>
        <v>0</v>
      </c>
      <c r="P8" s="326">
        <f t="shared" si="3"/>
        <v>12910.5</v>
      </c>
      <c r="Q8" s="326">
        <f t="shared" si="4"/>
        <v>9418.8799999999992</v>
      </c>
      <c r="R8" s="326">
        <f t="shared" si="5"/>
        <v>3491.6200000000008</v>
      </c>
      <c r="S8" s="326">
        <f t="shared" si="6"/>
        <v>0.3</v>
      </c>
      <c r="T8" s="326">
        <f t="shared" si="7"/>
        <v>1047.4860000000001</v>
      </c>
      <c r="U8" s="326">
        <f t="shared" si="8"/>
        <v>1767.15</v>
      </c>
      <c r="V8" s="326">
        <f t="shared" si="9"/>
        <v>2814.6360000000004</v>
      </c>
      <c r="W8" s="326">
        <f t="shared" si="10"/>
        <v>0</v>
      </c>
      <c r="X8" s="326">
        <f t="shared" si="11"/>
        <v>2814.6360000000004</v>
      </c>
      <c r="Y8" s="324"/>
      <c r="Z8" s="325"/>
      <c r="AA8" s="325">
        <v>2140.2199999999998</v>
      </c>
      <c r="AB8" s="325"/>
      <c r="AC8" s="325"/>
      <c r="AD8" s="325">
        <f t="shared" ref="AD8:AD16" si="12">AC8+AB8+AA8</f>
        <v>2140.2199999999998</v>
      </c>
      <c r="AE8" s="324">
        <f t="shared" ref="AE8:AE16" si="13">M8-AA8</f>
        <v>10770.28</v>
      </c>
      <c r="AF8" s="369" t="s">
        <v>244</v>
      </c>
      <c r="AG8" s="154"/>
      <c r="AH8" s="154"/>
    </row>
    <row r="9" spans="1:34" ht="24" customHeight="1" x14ac:dyDescent="0.2">
      <c r="A9" s="153"/>
      <c r="B9" s="349">
        <v>3</v>
      </c>
      <c r="C9" s="336" t="s">
        <v>188</v>
      </c>
      <c r="D9" s="322" t="s">
        <v>57</v>
      </c>
      <c r="E9" s="323">
        <f>F9/15.2</f>
        <v>849.375</v>
      </c>
      <c r="F9" s="324">
        <v>12910.5</v>
      </c>
      <c r="G9" s="323">
        <v>0</v>
      </c>
      <c r="H9" s="323">
        <f t="shared" si="1"/>
        <v>0</v>
      </c>
      <c r="I9" s="323">
        <v>0</v>
      </c>
      <c r="J9" s="323">
        <v>0</v>
      </c>
      <c r="K9" s="323">
        <v>0</v>
      </c>
      <c r="L9" s="323"/>
      <c r="M9" s="325">
        <f t="shared" ref="M9:M18" si="14">F9+L9+Z9</f>
        <v>12910.5</v>
      </c>
      <c r="N9" s="325"/>
      <c r="O9" s="326">
        <f t="shared" si="2"/>
        <v>0</v>
      </c>
      <c r="P9" s="326">
        <f t="shared" si="3"/>
        <v>12910.5</v>
      </c>
      <c r="Q9" s="326">
        <f t="shared" si="4"/>
        <v>9418.8799999999992</v>
      </c>
      <c r="R9" s="326">
        <f t="shared" si="5"/>
        <v>3491.6200000000008</v>
      </c>
      <c r="S9" s="326">
        <f t="shared" si="6"/>
        <v>0.3</v>
      </c>
      <c r="T9" s="326">
        <f t="shared" si="7"/>
        <v>1047.4860000000001</v>
      </c>
      <c r="U9" s="326">
        <f t="shared" si="8"/>
        <v>1767.15</v>
      </c>
      <c r="V9" s="326">
        <f t="shared" si="9"/>
        <v>2814.6360000000004</v>
      </c>
      <c r="W9" s="326">
        <f t="shared" si="10"/>
        <v>0</v>
      </c>
      <c r="X9" s="326">
        <f t="shared" si="11"/>
        <v>2814.6360000000004</v>
      </c>
      <c r="Y9" s="324"/>
      <c r="Z9" s="325"/>
      <c r="AA9" s="325">
        <v>2140.2199999999998</v>
      </c>
      <c r="AB9" s="325"/>
      <c r="AC9" s="325"/>
      <c r="AD9" s="325">
        <f t="shared" si="12"/>
        <v>2140.2199999999998</v>
      </c>
      <c r="AE9" s="324">
        <f t="shared" si="13"/>
        <v>10770.28</v>
      </c>
      <c r="AF9" s="369" t="s">
        <v>244</v>
      </c>
      <c r="AG9" s="155"/>
      <c r="AH9" s="155"/>
    </row>
    <row r="10" spans="1:34" ht="24" customHeight="1" x14ac:dyDescent="0.2">
      <c r="A10" s="153"/>
      <c r="B10" s="349">
        <v>4</v>
      </c>
      <c r="C10" s="336" t="s">
        <v>189</v>
      </c>
      <c r="D10" s="322" t="s">
        <v>57</v>
      </c>
      <c r="E10" s="323">
        <f t="shared" si="0"/>
        <v>849.375</v>
      </c>
      <c r="F10" s="324">
        <v>12910.5</v>
      </c>
      <c r="G10" s="323">
        <v>0</v>
      </c>
      <c r="H10" s="323">
        <f t="shared" si="1"/>
        <v>0</v>
      </c>
      <c r="I10" s="323">
        <v>0</v>
      </c>
      <c r="J10" s="323">
        <v>0</v>
      </c>
      <c r="K10" s="323">
        <v>0</v>
      </c>
      <c r="L10" s="323"/>
      <c r="M10" s="325">
        <f t="shared" si="14"/>
        <v>12910.5</v>
      </c>
      <c r="N10" s="325"/>
      <c r="O10" s="326">
        <f t="shared" si="2"/>
        <v>0</v>
      </c>
      <c r="P10" s="326">
        <f t="shared" si="3"/>
        <v>12910.5</v>
      </c>
      <c r="Q10" s="326">
        <f t="shared" si="4"/>
        <v>9418.8799999999992</v>
      </c>
      <c r="R10" s="326">
        <f t="shared" si="5"/>
        <v>3491.6200000000008</v>
      </c>
      <c r="S10" s="326">
        <f t="shared" si="6"/>
        <v>0.3</v>
      </c>
      <c r="T10" s="326">
        <f t="shared" si="7"/>
        <v>1047.4860000000001</v>
      </c>
      <c r="U10" s="326">
        <f t="shared" si="8"/>
        <v>1767.15</v>
      </c>
      <c r="V10" s="326">
        <f t="shared" si="9"/>
        <v>2814.6360000000004</v>
      </c>
      <c r="W10" s="326">
        <f t="shared" si="10"/>
        <v>0</v>
      </c>
      <c r="X10" s="326">
        <f t="shared" si="11"/>
        <v>2814.6360000000004</v>
      </c>
      <c r="Y10" s="324"/>
      <c r="Z10" s="325"/>
      <c r="AA10" s="325">
        <v>2140.2199999999998</v>
      </c>
      <c r="AB10" s="325"/>
      <c r="AC10" s="325"/>
      <c r="AD10" s="325">
        <f t="shared" si="12"/>
        <v>2140.2199999999998</v>
      </c>
      <c r="AE10" s="324">
        <f t="shared" si="13"/>
        <v>10770.28</v>
      </c>
      <c r="AF10" s="369" t="s">
        <v>244</v>
      </c>
      <c r="AG10" s="154"/>
      <c r="AH10" s="154"/>
    </row>
    <row r="11" spans="1:34" ht="14.25" x14ac:dyDescent="0.2">
      <c r="A11" s="153"/>
      <c r="B11" s="349">
        <v>5</v>
      </c>
      <c r="C11" s="336" t="s">
        <v>190</v>
      </c>
      <c r="D11" s="322" t="s">
        <v>57</v>
      </c>
      <c r="E11" s="323">
        <f t="shared" si="0"/>
        <v>849.375</v>
      </c>
      <c r="F11" s="324">
        <v>12910.5</v>
      </c>
      <c r="G11" s="323">
        <v>0</v>
      </c>
      <c r="H11" s="323">
        <f t="shared" si="1"/>
        <v>0</v>
      </c>
      <c r="I11" s="323">
        <v>0</v>
      </c>
      <c r="J11" s="323">
        <v>0</v>
      </c>
      <c r="K11" s="323">
        <v>0</v>
      </c>
      <c r="L11" s="323"/>
      <c r="M11" s="325">
        <f t="shared" si="14"/>
        <v>12910.5</v>
      </c>
      <c r="N11" s="325"/>
      <c r="O11" s="326">
        <f t="shared" si="2"/>
        <v>0</v>
      </c>
      <c r="P11" s="326">
        <f t="shared" si="3"/>
        <v>12910.5</v>
      </c>
      <c r="Q11" s="326">
        <f t="shared" si="4"/>
        <v>9418.8799999999992</v>
      </c>
      <c r="R11" s="326">
        <f t="shared" si="5"/>
        <v>3491.6200000000008</v>
      </c>
      <c r="S11" s="326">
        <f t="shared" si="6"/>
        <v>0.3</v>
      </c>
      <c r="T11" s="326">
        <f t="shared" si="7"/>
        <v>1047.4860000000001</v>
      </c>
      <c r="U11" s="326">
        <f t="shared" si="8"/>
        <v>1767.15</v>
      </c>
      <c r="V11" s="326">
        <f t="shared" si="9"/>
        <v>2814.6360000000004</v>
      </c>
      <c r="W11" s="326">
        <f t="shared" si="10"/>
        <v>0</v>
      </c>
      <c r="X11" s="326">
        <f t="shared" si="11"/>
        <v>2814.6360000000004</v>
      </c>
      <c r="Y11" s="324"/>
      <c r="Z11" s="325"/>
      <c r="AA11" s="325">
        <v>2140.2199999999998</v>
      </c>
      <c r="AB11" s="325"/>
      <c r="AC11" s="325"/>
      <c r="AD11" s="325">
        <f t="shared" si="12"/>
        <v>2140.2199999999998</v>
      </c>
      <c r="AE11" s="324">
        <f t="shared" si="13"/>
        <v>10770.28</v>
      </c>
      <c r="AF11" s="369" t="s">
        <v>244</v>
      </c>
      <c r="AG11" s="154"/>
      <c r="AH11" s="154"/>
    </row>
    <row r="12" spans="1:34" ht="14.25" x14ac:dyDescent="0.2">
      <c r="A12" s="153"/>
      <c r="B12" s="349">
        <v>6</v>
      </c>
      <c r="C12" s="336" t="s">
        <v>191</v>
      </c>
      <c r="D12" s="322" t="s">
        <v>57</v>
      </c>
      <c r="E12" s="323">
        <f t="shared" si="0"/>
        <v>849.375</v>
      </c>
      <c r="F12" s="324">
        <v>12910.5</v>
      </c>
      <c r="G12" s="323">
        <v>0</v>
      </c>
      <c r="H12" s="323">
        <f t="shared" si="1"/>
        <v>0</v>
      </c>
      <c r="I12" s="323">
        <v>0</v>
      </c>
      <c r="J12" s="323">
        <v>0</v>
      </c>
      <c r="K12" s="323">
        <v>0</v>
      </c>
      <c r="L12" s="323"/>
      <c r="M12" s="325">
        <f t="shared" si="14"/>
        <v>12910.5</v>
      </c>
      <c r="N12" s="325"/>
      <c r="O12" s="326">
        <f t="shared" si="2"/>
        <v>0</v>
      </c>
      <c r="P12" s="326">
        <f t="shared" si="3"/>
        <v>12910.5</v>
      </c>
      <c r="Q12" s="326">
        <f t="shared" si="4"/>
        <v>9418.8799999999992</v>
      </c>
      <c r="R12" s="326">
        <f t="shared" si="5"/>
        <v>3491.6200000000008</v>
      </c>
      <c r="S12" s="326">
        <f t="shared" si="6"/>
        <v>0.3</v>
      </c>
      <c r="T12" s="326">
        <f t="shared" si="7"/>
        <v>1047.4860000000001</v>
      </c>
      <c r="U12" s="326">
        <f t="shared" si="8"/>
        <v>1767.15</v>
      </c>
      <c r="V12" s="326">
        <f t="shared" si="9"/>
        <v>2814.6360000000004</v>
      </c>
      <c r="W12" s="326">
        <f t="shared" si="10"/>
        <v>0</v>
      </c>
      <c r="X12" s="326">
        <f t="shared" si="11"/>
        <v>2814.6360000000004</v>
      </c>
      <c r="Y12" s="324"/>
      <c r="Z12" s="325"/>
      <c r="AA12" s="325">
        <v>2140.2199999999998</v>
      </c>
      <c r="AB12" s="325"/>
      <c r="AC12" s="325"/>
      <c r="AD12" s="325">
        <f t="shared" si="12"/>
        <v>2140.2199999999998</v>
      </c>
      <c r="AE12" s="324">
        <f t="shared" si="13"/>
        <v>10770.28</v>
      </c>
      <c r="AF12" s="369" t="s">
        <v>244</v>
      </c>
      <c r="AG12" s="154"/>
      <c r="AH12" s="154"/>
    </row>
    <row r="13" spans="1:34" ht="14.25" x14ac:dyDescent="0.2">
      <c r="A13" s="153"/>
      <c r="B13" s="349">
        <v>7</v>
      </c>
      <c r="C13" s="336" t="s">
        <v>192</v>
      </c>
      <c r="D13" s="322" t="s">
        <v>57</v>
      </c>
      <c r="E13" s="323">
        <f t="shared" si="0"/>
        <v>849.375</v>
      </c>
      <c r="F13" s="324">
        <v>12910.5</v>
      </c>
      <c r="G13" s="323">
        <v>0</v>
      </c>
      <c r="H13" s="323">
        <f t="shared" si="1"/>
        <v>0</v>
      </c>
      <c r="I13" s="323">
        <v>0</v>
      </c>
      <c r="J13" s="323">
        <v>0</v>
      </c>
      <c r="K13" s="323">
        <v>0</v>
      </c>
      <c r="L13" s="323"/>
      <c r="M13" s="325">
        <f t="shared" si="14"/>
        <v>12910.5</v>
      </c>
      <c r="N13" s="325"/>
      <c r="O13" s="326">
        <f t="shared" si="2"/>
        <v>0</v>
      </c>
      <c r="P13" s="326">
        <f t="shared" si="3"/>
        <v>12910.5</v>
      </c>
      <c r="Q13" s="326">
        <f t="shared" si="4"/>
        <v>9418.8799999999992</v>
      </c>
      <c r="R13" s="326">
        <f t="shared" si="5"/>
        <v>3491.6200000000008</v>
      </c>
      <c r="S13" s="326">
        <f t="shared" si="6"/>
        <v>0.3</v>
      </c>
      <c r="T13" s="326">
        <f t="shared" si="7"/>
        <v>1047.4860000000001</v>
      </c>
      <c r="U13" s="326">
        <f t="shared" si="8"/>
        <v>1767.15</v>
      </c>
      <c r="V13" s="326">
        <f t="shared" si="9"/>
        <v>2814.6360000000004</v>
      </c>
      <c r="W13" s="326">
        <f t="shared" si="10"/>
        <v>0</v>
      </c>
      <c r="X13" s="326">
        <f t="shared" si="11"/>
        <v>2814.6360000000004</v>
      </c>
      <c r="Y13" s="324"/>
      <c r="Z13" s="325"/>
      <c r="AA13" s="325">
        <v>2140.2199999999998</v>
      </c>
      <c r="AB13" s="325"/>
      <c r="AC13" s="325"/>
      <c r="AD13" s="325">
        <f t="shared" si="12"/>
        <v>2140.2199999999998</v>
      </c>
      <c r="AE13" s="324">
        <f t="shared" si="13"/>
        <v>10770.28</v>
      </c>
      <c r="AF13" s="369" t="s">
        <v>244</v>
      </c>
      <c r="AG13" s="154"/>
      <c r="AH13" s="154"/>
    </row>
    <row r="14" spans="1:34" ht="28.5" x14ac:dyDescent="0.2">
      <c r="A14" s="153"/>
      <c r="B14" s="349">
        <v>8</v>
      </c>
      <c r="C14" s="336" t="s">
        <v>193</v>
      </c>
      <c r="D14" s="322" t="s">
        <v>57</v>
      </c>
      <c r="E14" s="323">
        <f>F14/15.2</f>
        <v>849.375</v>
      </c>
      <c r="F14" s="324">
        <v>12910.5</v>
      </c>
      <c r="G14" s="323">
        <v>0</v>
      </c>
      <c r="H14" s="323">
        <f>G14</f>
        <v>0</v>
      </c>
      <c r="I14" s="323">
        <v>0</v>
      </c>
      <c r="J14" s="323">
        <v>0</v>
      </c>
      <c r="K14" s="323">
        <v>0</v>
      </c>
      <c r="L14" s="323"/>
      <c r="M14" s="325">
        <f>F14+L14+Z14</f>
        <v>12910.5</v>
      </c>
      <c r="N14" s="325"/>
      <c r="O14" s="326">
        <f>IF(E14=47.16,0,IF(E14&gt;47.16,J14*0.5,0))</f>
        <v>0</v>
      </c>
      <c r="P14" s="326">
        <f>F14+G14+H14+K14+O14+I14</f>
        <v>12910.5</v>
      </c>
      <c r="Q14" s="326">
        <f>VLOOKUP(P14,Tarifa1,1)</f>
        <v>9418.8799999999992</v>
      </c>
      <c r="R14" s="326">
        <f>P14-Q14</f>
        <v>3491.6200000000008</v>
      </c>
      <c r="S14" s="326">
        <f>VLOOKUP(P14,Tarifa1,3)</f>
        <v>0.3</v>
      </c>
      <c r="T14" s="326">
        <f>R14*S14</f>
        <v>1047.4860000000001</v>
      </c>
      <c r="U14" s="326">
        <f>VLOOKUP(P14,Tarifa1,2)</f>
        <v>1767.15</v>
      </c>
      <c r="V14" s="326">
        <f>T14+U14</f>
        <v>2814.6360000000004</v>
      </c>
      <c r="W14" s="326">
        <f>VLOOKUP(P14,Credito1,2)</f>
        <v>0</v>
      </c>
      <c r="X14" s="326">
        <f>V14-W14</f>
        <v>2814.6360000000004</v>
      </c>
      <c r="Y14" s="324"/>
      <c r="Z14" s="325"/>
      <c r="AA14" s="325">
        <v>2140.2199999999998</v>
      </c>
      <c r="AB14" s="325"/>
      <c r="AC14" s="325"/>
      <c r="AD14" s="325">
        <f>AC14+AB14+AA14</f>
        <v>2140.2199999999998</v>
      </c>
      <c r="AE14" s="324">
        <f>M14-AA14</f>
        <v>10770.28</v>
      </c>
      <c r="AF14" s="369" t="s">
        <v>244</v>
      </c>
      <c r="AG14" s="154"/>
      <c r="AH14" s="154"/>
    </row>
    <row r="15" spans="1:34" ht="14.25" x14ac:dyDescent="0.2">
      <c r="A15" s="153"/>
      <c r="B15" s="349">
        <v>9</v>
      </c>
      <c r="C15" s="379" t="s">
        <v>246</v>
      </c>
      <c r="D15" s="378" t="s">
        <v>57</v>
      </c>
      <c r="E15" s="323">
        <f>F15/15.2</f>
        <v>849.375</v>
      </c>
      <c r="F15" s="324">
        <v>12910.5</v>
      </c>
      <c r="G15" s="358"/>
      <c r="H15" s="358"/>
      <c r="I15" s="358"/>
      <c r="J15" s="358"/>
      <c r="K15" s="358"/>
      <c r="L15" s="358"/>
      <c r="M15" s="325">
        <f>F15+L15+Z15</f>
        <v>12910.5</v>
      </c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25">
        <v>2140.2199999999998</v>
      </c>
      <c r="AB15" s="358"/>
      <c r="AC15" s="358"/>
      <c r="AD15" s="325">
        <f>AC15+AB15+AA15</f>
        <v>2140.2199999999998</v>
      </c>
      <c r="AE15" s="324">
        <f>M15-AA15</f>
        <v>10770.28</v>
      </c>
      <c r="AF15" s="369" t="s">
        <v>244</v>
      </c>
      <c r="AG15" s="154"/>
      <c r="AH15" s="154"/>
    </row>
    <row r="16" spans="1:34" ht="25.5" x14ac:dyDescent="0.2">
      <c r="A16" s="153"/>
      <c r="B16" s="349">
        <v>10</v>
      </c>
      <c r="C16" s="336" t="s">
        <v>199</v>
      </c>
      <c r="D16" s="224" t="s">
        <v>230</v>
      </c>
      <c r="E16" s="323">
        <f t="shared" si="0"/>
        <v>219.17763157894737</v>
      </c>
      <c r="F16" s="327">
        <v>3331.5</v>
      </c>
      <c r="G16" s="323"/>
      <c r="H16" s="323"/>
      <c r="I16" s="323"/>
      <c r="J16" s="323"/>
      <c r="K16" s="323"/>
      <c r="L16" s="323"/>
      <c r="M16" s="325">
        <f t="shared" si="14"/>
        <v>3331.5</v>
      </c>
      <c r="N16" s="325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4"/>
      <c r="Z16" s="325"/>
      <c r="AA16" s="325">
        <v>241.06</v>
      </c>
      <c r="AB16" s="325"/>
      <c r="AC16" s="325"/>
      <c r="AD16" s="325">
        <f t="shared" si="12"/>
        <v>241.06</v>
      </c>
      <c r="AE16" s="324">
        <f t="shared" si="13"/>
        <v>3090.44</v>
      </c>
      <c r="AF16" s="369" t="s">
        <v>245</v>
      </c>
      <c r="AG16" s="154"/>
      <c r="AH16" s="154"/>
    </row>
    <row r="17" spans="1:34" ht="14.25" x14ac:dyDescent="0.2">
      <c r="A17" s="153"/>
      <c r="B17" s="349"/>
      <c r="C17" s="380" t="s">
        <v>58</v>
      </c>
      <c r="D17" s="219"/>
      <c r="E17" s="323"/>
      <c r="F17" s="324"/>
      <c r="G17" s="323">
        <v>0</v>
      </c>
      <c r="H17" s="323">
        <f t="shared" si="1"/>
        <v>0</v>
      </c>
      <c r="I17" s="323">
        <v>0</v>
      </c>
      <c r="J17" s="323">
        <v>0</v>
      </c>
      <c r="K17" s="323"/>
      <c r="L17" s="323"/>
      <c r="M17" s="325"/>
      <c r="N17" s="325"/>
      <c r="O17" s="326">
        <f t="shared" si="2"/>
        <v>0</v>
      </c>
      <c r="P17" s="326">
        <f t="shared" si="3"/>
        <v>0</v>
      </c>
      <c r="Q17" s="326" t="e">
        <f t="shared" si="4"/>
        <v>#N/A</v>
      </c>
      <c r="R17" s="326" t="e">
        <f t="shared" si="5"/>
        <v>#N/A</v>
      </c>
      <c r="S17" s="326" t="e">
        <f t="shared" si="6"/>
        <v>#N/A</v>
      </c>
      <c r="T17" s="326" t="e">
        <f t="shared" si="7"/>
        <v>#N/A</v>
      </c>
      <c r="U17" s="326" t="e">
        <f t="shared" si="8"/>
        <v>#N/A</v>
      </c>
      <c r="V17" s="326" t="e">
        <f t="shared" si="9"/>
        <v>#N/A</v>
      </c>
      <c r="W17" s="326" t="e">
        <f t="shared" si="10"/>
        <v>#N/A</v>
      </c>
      <c r="X17" s="326" t="e">
        <f t="shared" si="11"/>
        <v>#N/A</v>
      </c>
      <c r="Y17" s="324"/>
      <c r="Z17" s="325"/>
      <c r="AA17" s="325"/>
      <c r="AB17" s="325"/>
      <c r="AC17" s="325"/>
      <c r="AD17" s="325"/>
      <c r="AE17" s="324"/>
      <c r="AF17" s="370"/>
      <c r="AG17" s="154"/>
      <c r="AH17" s="154"/>
    </row>
    <row r="18" spans="1:34" ht="28.5" x14ac:dyDescent="0.2">
      <c r="A18" s="156"/>
      <c r="B18" s="350">
        <v>10</v>
      </c>
      <c r="C18" s="336" t="s">
        <v>194</v>
      </c>
      <c r="D18" s="219" t="s">
        <v>59</v>
      </c>
      <c r="E18" s="328">
        <f t="shared" ref="E18" si="15">F18/15.2</f>
        <v>1154.2434210526317</v>
      </c>
      <c r="F18" s="329">
        <v>17544.5</v>
      </c>
      <c r="G18" s="328">
        <v>0</v>
      </c>
      <c r="H18" s="328">
        <f t="shared" si="1"/>
        <v>0</v>
      </c>
      <c r="I18" s="328">
        <v>0</v>
      </c>
      <c r="J18" s="328">
        <v>0</v>
      </c>
      <c r="K18" s="328">
        <v>0</v>
      </c>
      <c r="L18" s="328"/>
      <c r="M18" s="330">
        <f t="shared" si="14"/>
        <v>17544.5</v>
      </c>
      <c r="N18" s="330"/>
      <c r="O18" s="330">
        <f t="shared" si="2"/>
        <v>0</v>
      </c>
      <c r="P18" s="330">
        <f t="shared" si="3"/>
        <v>17544.5</v>
      </c>
      <c r="Q18" s="330">
        <f t="shared" si="4"/>
        <v>9418.8799999999992</v>
      </c>
      <c r="R18" s="330">
        <f t="shared" si="5"/>
        <v>8125.6200000000008</v>
      </c>
      <c r="S18" s="330">
        <f t="shared" si="6"/>
        <v>0.3</v>
      </c>
      <c r="T18" s="330">
        <f t="shared" si="7"/>
        <v>2437.6860000000001</v>
      </c>
      <c r="U18" s="330">
        <f t="shared" si="8"/>
        <v>1767.15</v>
      </c>
      <c r="V18" s="330">
        <f t="shared" si="9"/>
        <v>4204.8360000000002</v>
      </c>
      <c r="W18" s="330">
        <f t="shared" si="10"/>
        <v>0</v>
      </c>
      <c r="X18" s="330">
        <f t="shared" si="11"/>
        <v>4204.8360000000002</v>
      </c>
      <c r="Y18" s="330"/>
      <c r="Z18" s="330"/>
      <c r="AA18" s="330">
        <v>3230.14</v>
      </c>
      <c r="AB18" s="330"/>
      <c r="AC18" s="330"/>
      <c r="AD18" s="330">
        <f>AA18</f>
        <v>3230.14</v>
      </c>
      <c r="AE18" s="330">
        <f>M18-AD18</f>
        <v>14314.36</v>
      </c>
      <c r="AF18" s="369" t="s">
        <v>244</v>
      </c>
      <c r="AG18" s="157"/>
      <c r="AH18" s="157"/>
    </row>
    <row r="19" spans="1:34" ht="15.75" thickBot="1" x14ac:dyDescent="0.25">
      <c r="A19" s="153"/>
      <c r="B19" s="351"/>
      <c r="C19" s="354" t="s">
        <v>60</v>
      </c>
      <c r="D19" s="354"/>
      <c r="E19" s="352">
        <f>E7+E8+E9+E10+E11+E12+E13+E14+E16+E18</f>
        <v>8168.4210526315792</v>
      </c>
      <c r="F19" s="352">
        <f>F7+F8+F9+F10+F11+F12+F13+F14+F15+F16+F18</f>
        <v>137070.5</v>
      </c>
      <c r="G19" s="352">
        <f t="shared" ref="G19:AE19" si="16">G7+G8+G9+G10+G11+G12+G13+G14+G15+G16+G18</f>
        <v>0</v>
      </c>
      <c r="H19" s="352">
        <f t="shared" si="16"/>
        <v>0</v>
      </c>
      <c r="I19" s="352">
        <f t="shared" si="16"/>
        <v>0</v>
      </c>
      <c r="J19" s="352">
        <f t="shared" si="16"/>
        <v>0</v>
      </c>
      <c r="K19" s="352">
        <f t="shared" si="16"/>
        <v>0</v>
      </c>
      <c r="L19" s="352">
        <f t="shared" si="16"/>
        <v>0</v>
      </c>
      <c r="M19" s="352">
        <f t="shared" si="16"/>
        <v>137070.5</v>
      </c>
      <c r="N19" s="352">
        <f t="shared" si="16"/>
        <v>0</v>
      </c>
      <c r="O19" s="352">
        <f t="shared" si="16"/>
        <v>0</v>
      </c>
      <c r="P19" s="352">
        <f t="shared" si="16"/>
        <v>120828.5</v>
      </c>
      <c r="Q19" s="352">
        <f t="shared" si="16"/>
        <v>84769.919999999998</v>
      </c>
      <c r="R19" s="352">
        <f t="shared" si="16"/>
        <v>36058.580000000016</v>
      </c>
      <c r="S19" s="352">
        <f t="shared" si="16"/>
        <v>2.6999999999999997</v>
      </c>
      <c r="T19" s="352">
        <f t="shared" si="16"/>
        <v>10817.574000000001</v>
      </c>
      <c r="U19" s="352">
        <f t="shared" si="16"/>
        <v>15904.349999999999</v>
      </c>
      <c r="V19" s="352">
        <f t="shared" si="16"/>
        <v>26721.924000000003</v>
      </c>
      <c r="W19" s="352">
        <f t="shared" si="16"/>
        <v>0</v>
      </c>
      <c r="X19" s="352">
        <f t="shared" si="16"/>
        <v>26721.924000000003</v>
      </c>
      <c r="Y19" s="352">
        <f t="shared" si="16"/>
        <v>0</v>
      </c>
      <c r="Z19" s="352">
        <f t="shared" si="16"/>
        <v>0</v>
      </c>
      <c r="AA19" s="352">
        <f t="shared" si="16"/>
        <v>22733.18</v>
      </c>
      <c r="AB19" s="352">
        <f t="shared" si="16"/>
        <v>0</v>
      </c>
      <c r="AC19" s="352">
        <f t="shared" si="16"/>
        <v>0</v>
      </c>
      <c r="AD19" s="352">
        <f t="shared" si="16"/>
        <v>22733.18</v>
      </c>
      <c r="AE19" s="352">
        <f t="shared" si="16"/>
        <v>114337.32</v>
      </c>
      <c r="AF19" s="370"/>
      <c r="AG19" s="353"/>
      <c r="AH19" s="353"/>
    </row>
  </sheetData>
  <mergeCells count="13">
    <mergeCell ref="B2:AE2"/>
    <mergeCell ref="B3:AE3"/>
    <mergeCell ref="B4:B6"/>
    <mergeCell ref="C4:C6"/>
    <mergeCell ref="D4:D6"/>
    <mergeCell ref="F4:M4"/>
    <mergeCell ref="Q4:V4"/>
    <mergeCell ref="AA4:AD4"/>
    <mergeCell ref="AF4:AF6"/>
    <mergeCell ref="AG4:AH6"/>
    <mergeCell ref="E5:E6"/>
    <mergeCell ref="AA5:AA6"/>
    <mergeCell ref="AC5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NOMINA_ADM._2021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2022-01-12T18:42:18Z</cp:lastPrinted>
  <dcterms:created xsi:type="dcterms:W3CDTF">2000-05-05T04:08:27Z</dcterms:created>
  <dcterms:modified xsi:type="dcterms:W3CDTF">2022-01-26T17:31:27Z</dcterms:modified>
</cp:coreProperties>
</file>