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21-2024\NOMINAS 2021\1RA DE NOV 2021\"/>
    </mc:Choice>
  </mc:AlternateContent>
  <bookViews>
    <workbookView xWindow="0" yWindow="0" windowWidth="20730" windowHeight="11760" tabRatio="771" firstSheet="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G37" i="91" l="1"/>
  <c r="I37" i="91"/>
  <c r="J37" i="91"/>
  <c r="L37" i="91"/>
  <c r="W37" i="91"/>
  <c r="Y37" i="91"/>
  <c r="F37" i="91"/>
  <c r="E34" i="91"/>
  <c r="K34" i="91"/>
  <c r="K11" i="91"/>
  <c r="K10" i="91"/>
  <c r="E10" i="91"/>
  <c r="K15" i="91" l="1"/>
  <c r="Z15" i="91" s="1"/>
  <c r="H15" i="91"/>
  <c r="E15" i="91"/>
  <c r="M15" i="91" s="1"/>
  <c r="K29" i="91"/>
  <c r="Z29" i="91" s="1"/>
  <c r="K30" i="91"/>
  <c r="Z30" i="91" s="1"/>
  <c r="K31" i="91"/>
  <c r="Z31" i="91" s="1"/>
  <c r="K32" i="91"/>
  <c r="Z32" i="91" s="1"/>
  <c r="K33" i="91"/>
  <c r="Z33" i="91" s="1"/>
  <c r="K28" i="91"/>
  <c r="Z28" i="91" s="1"/>
  <c r="K14" i="91"/>
  <c r="Z14" i="91" s="1"/>
  <c r="K13" i="91"/>
  <c r="Z13" i="91" s="1"/>
  <c r="H16" i="91"/>
  <c r="K16" i="91"/>
  <c r="Z16" i="91" s="1"/>
  <c r="M16" i="91"/>
  <c r="K12" i="91"/>
  <c r="E12" i="91"/>
  <c r="Z12" i="91" l="1"/>
  <c r="N15" i="91"/>
  <c r="S15" i="91" s="1"/>
  <c r="N16" i="91"/>
  <c r="O16" i="91" s="1"/>
  <c r="P16" i="91" s="1"/>
  <c r="U15" i="91"/>
  <c r="Q15" i="91"/>
  <c r="U16" i="91"/>
  <c r="S16" i="91"/>
  <c r="O15" i="91" l="1"/>
  <c r="P15" i="91" s="1"/>
  <c r="R15" i="91" s="1"/>
  <c r="T15" i="91" s="1"/>
  <c r="V15" i="91" s="1"/>
  <c r="Q16" i="91"/>
  <c r="R16" i="91" s="1"/>
  <c r="T16" i="91" s="1"/>
  <c r="V16" i="91" s="1"/>
  <c r="E11" i="91" l="1"/>
  <c r="E37" i="91" s="1"/>
  <c r="E17" i="91"/>
  <c r="E18" i="91"/>
  <c r="E19" i="91"/>
  <c r="E20" i="91"/>
  <c r="E21" i="91"/>
  <c r="E22" i="91"/>
  <c r="E23" i="91"/>
  <c r="E24" i="91"/>
  <c r="E25" i="91"/>
  <c r="E26" i="91"/>
  <c r="E27" i="91"/>
  <c r="Z27" i="91" l="1"/>
  <c r="K26" i="91"/>
  <c r="Z26" i="91" s="1"/>
  <c r="K25" i="91"/>
  <c r="Z25" i="91" s="1"/>
  <c r="K24" i="91"/>
  <c r="Z24" i="91" s="1"/>
  <c r="K23" i="91"/>
  <c r="Z23" i="91" s="1"/>
  <c r="K22" i="91"/>
  <c r="Z22" i="91" s="1"/>
  <c r="K21" i="91"/>
  <c r="Z21" i="91" s="1"/>
  <c r="Z20" i="91"/>
  <c r="K19" i="91" l="1"/>
  <c r="Z19" i="91" s="1"/>
  <c r="AA19" i="91" s="1"/>
  <c r="K17" i="91"/>
  <c r="K18" i="91"/>
  <c r="Z18" i="91" s="1"/>
  <c r="AA18" i="91" s="1"/>
  <c r="H18" i="91"/>
  <c r="M18" i="91"/>
  <c r="H11" i="91"/>
  <c r="M11" i="91"/>
  <c r="M37" i="91" s="1"/>
  <c r="M17" i="91"/>
  <c r="H17" i="91"/>
  <c r="M8" i="91"/>
  <c r="H8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H37" i="91" l="1"/>
  <c r="K37" i="91"/>
  <c r="Z17" i="91"/>
  <c r="Z37" i="91" s="1"/>
  <c r="N8" i="91"/>
  <c r="S8" i="91" s="1"/>
  <c r="N11" i="91"/>
  <c r="N18" i="91"/>
  <c r="O18" i="91" s="1"/>
  <c r="U8" i="91"/>
  <c r="N17" i="91"/>
  <c r="O17" i="91" s="1"/>
  <c r="P17" i="91" s="1"/>
  <c r="S11" i="91" l="1"/>
  <c r="N37" i="91"/>
  <c r="AA17" i="91"/>
  <c r="S17" i="91"/>
  <c r="O11" i="91"/>
  <c r="Q8" i="91"/>
  <c r="Q18" i="91"/>
  <c r="AA16" i="91"/>
  <c r="O8" i="91"/>
  <c r="Q11" i="91"/>
  <c r="Q17" i="91"/>
  <c r="R17" i="91" s="1"/>
  <c r="P18" i="91"/>
  <c r="U11" i="91"/>
  <c r="S18" i="91"/>
  <c r="U18" i="91"/>
  <c r="U17" i="91"/>
  <c r="AA11" i="91"/>
  <c r="Q37" i="91" l="1"/>
  <c r="U37" i="91"/>
  <c r="P11" i="91"/>
  <c r="P37" i="91" s="1"/>
  <c r="O37" i="91"/>
  <c r="S37" i="91"/>
  <c r="T17" i="91"/>
  <c r="V17" i="91" s="1"/>
  <c r="P8" i="91"/>
  <c r="R8" i="91" s="1"/>
  <c r="T8" i="91" s="1"/>
  <c r="R18" i="91"/>
  <c r="T18" i="91" s="1"/>
  <c r="V18" i="91" s="1"/>
  <c r="AA37" i="91"/>
  <c r="R11" i="91" l="1"/>
  <c r="V8" i="91"/>
  <c r="T11" i="91" l="1"/>
  <c r="R37" i="91"/>
  <c r="V11" i="91" l="1"/>
  <c r="V37" i="91" s="1"/>
  <c r="T37" i="91"/>
</calcChain>
</file>

<file path=xl/sharedStrings.xml><?xml version="1.0" encoding="utf-8"?>
<sst xmlns="http://schemas.openxmlformats.org/spreadsheetml/2006/main" count="137" uniqueCount="102">
  <si>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</si>
  <si>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</si>
  <si>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</si>
  <si>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</si>
  <si>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</si>
  <si>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</si>
  <si>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</si>
  <si>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</si>
  <si>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</si>
  <si>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</si>
  <si>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</si>
  <si>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</si>
  <si>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</si>
  <si>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</si>
  <si>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</si>
  <si>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</si>
  <si>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</si>
  <si>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</si>
  <si>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</si>
  <si>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</si>
  <si>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</si>
  <si>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</si>
  <si>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</si>
  <si>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</si>
  <si>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</si>
  <si>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</si>
  <si>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</si>
  <si>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</si>
  <si>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</si>
  <si>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</si>
  <si>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</si>
  <si>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</si>
  <si>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</si>
  <si>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</si>
  <si>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</si>
  <si>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</si>
  <si>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</si>
  <si>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</si>
  <si>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</si>
  <si>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</si>
  <si>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</si>
  <si>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</si>
  <si>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</si>
  <si>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</si>
  <si>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</si>
  <si>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</si>
  <si>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</si>
  <si>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</si>
  <si>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</si>
  <si>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</si>
  <si>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</si>
  <si>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</si>
  <si>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</si>
  <si>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</si>
  <si>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</si>
  <si>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</si>
  <si>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</si>
  <si>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</si>
  <si>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</si>
  <si>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</si>
  <si>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</si>
  <si>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</si>
  <si>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</si>
  <si>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</si>
  <si>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</si>
  <si>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</si>
  <si>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DAVID PONCE TOPETE</t>
  </si>
  <si>
    <t>ELEMENTO PROTECCION CIVIL</t>
  </si>
  <si>
    <t>JUAN ROLON CASIANO</t>
  </si>
  <si>
    <t>ENFRO. URIEL ALEJANDRO MAGAÑA RENTERIA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</si>
  <si>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</si>
  <si>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</si>
  <si>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</si>
  <si>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</si>
  <si>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</si>
  <si>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</si>
  <si>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</si>
  <si>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</si>
  <si>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</si>
  <si>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</si>
  <si>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</si>
  <si>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</si>
  <si>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831697660</t>
  </si>
  <si>
    <t>NOMBRE</t>
  </si>
  <si>
    <t>SUELDO DIARIO</t>
  </si>
  <si>
    <t>No.</t>
  </si>
  <si>
    <t>SANDRA JACQUELINE SANDOVAL GARCIA</t>
  </si>
  <si>
    <t>PARAMEDICO</t>
  </si>
  <si>
    <t>CESAR JAVIER ZAMACONA GONZALEZ</t>
  </si>
  <si>
    <t>831697661</t>
  </si>
  <si>
    <t>831697662</t>
  </si>
  <si>
    <t>831697663</t>
  </si>
  <si>
    <t>834039125</t>
  </si>
  <si>
    <t>PROFR. JOSE MARTIN HERNANDEZ ALVAREZ</t>
  </si>
  <si>
    <t>SILVIA REMEDIOS SANTANA GONZALEZ</t>
  </si>
  <si>
    <t>o (A Favor)</t>
  </si>
  <si>
    <t xml:space="preserve">ENC. DE DESASTRES </t>
  </si>
  <si>
    <t>JUAN MARTIN NEGRETE PLASCENCIA</t>
  </si>
  <si>
    <t>CHOFER</t>
  </si>
  <si>
    <t xml:space="preserve">HECTOR ALDAHIR RAMIREZ IBAÑEZ </t>
  </si>
  <si>
    <t>VANESA DEL CRISTAL AMEZCUA ZEPEDA</t>
  </si>
  <si>
    <t>NOMINA DE SUELDOS PROTECCION CIVIL DEL 16  AL 31  DE OCTUBRE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</si>
</sst>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7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5" fillId="0" borderId="0" xfId="0" applyFont="1" applyProtection="1"/>
    <xf numFmtId="0" fontId="2" fillId="0" borderId="0" xfId="0" applyFont="1" applyProtection="1"/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17" fillId="0" borderId="0" xfId="0" applyFont="1" applyProtection="1"/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0" fontId="0" fillId="0" borderId="4" xfId="0" applyBorder="1" applyProtection="1"/>
    <xf numFmtId="44" fontId="4" fillId="0" borderId="4" xfId="2" applyFont="1" applyFill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left" vertical="center"/>
    </xf>
    <xf numFmtId="44" fontId="4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Border="1" applyAlignment="1" applyProtection="1">
      <alignment horizontal="left" vertical="center"/>
      <protection locked="0"/>
    </xf>
    <xf numFmtId="44" fontId="5" fillId="2" borderId="4" xfId="2" applyFont="1" applyFill="1" applyBorder="1" applyAlignment="1" applyProtection="1">
      <alignment horizontal="left" vertical="center"/>
    </xf>
    <xf numFmtId="44" fontId="0" fillId="0" borderId="13" xfId="0" applyNumberFormat="1" applyBorder="1" applyProtection="1"/>
    <xf numFmtId="0" fontId="24" fillId="0" borderId="4" xfId="2" applyNumberFormat="1" applyFont="1" applyFill="1" applyBorder="1" applyAlignment="1" applyProtection="1">
      <alignment horizontal="center" vertical="center"/>
    </xf>
    <xf numFmtId="0" fontId="24" fillId="0" borderId="4" xfId="2" applyNumberFormat="1" applyFont="1" applyBorder="1" applyAlignment="1" applyProtection="1">
      <alignment horizontal="center" vertical="center"/>
    </xf>
    <xf numFmtId="0" fontId="25" fillId="0" borderId="0" xfId="0" applyFont="1" applyProtection="1"/>
    <xf numFmtId="44" fontId="5" fillId="0" borderId="4" xfId="2" applyFont="1" applyBorder="1" applyAlignment="1" applyProtection="1">
      <alignment horizontal="right" vertical="center"/>
      <protection locked="0"/>
    </xf>
    <xf numFmtId="44" fontId="4" fillId="0" borderId="4" xfId="2" applyFont="1" applyBorder="1" applyAlignment="1" applyProtection="1">
      <alignment horizontal="right" vertical="center"/>
      <protection locked="0"/>
    </xf>
    <xf numFmtId="44" fontId="5" fillId="0" borderId="4" xfId="2" applyFont="1" applyBorder="1" applyAlignment="1" applyProtection="1">
      <alignment horizontal="right" vertical="center"/>
    </xf>
    <xf numFmtId="44" fontId="5" fillId="2" borderId="4" xfId="2" applyFont="1" applyFill="1" applyBorder="1" applyAlignment="1" applyProtection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  <protection locked="0"/>
    </xf>
    <xf numFmtId="44" fontId="20" fillId="0" borderId="4" xfId="0" applyNumberFormat="1" applyFont="1" applyBorder="1" applyAlignment="1">
      <alignment vertical="center"/>
    </xf>
    <xf numFmtId="44" fontId="4" fillId="0" borderId="4" xfId="2" applyFont="1" applyBorder="1" applyAlignment="1" applyProtection="1">
      <alignment horizontal="right" vertical="center"/>
    </xf>
    <xf numFmtId="44" fontId="4" fillId="2" borderId="4" xfId="2" applyFont="1" applyFill="1" applyBorder="1" applyAlignment="1" applyProtection="1">
      <alignment horizontal="right" vertical="center"/>
    </xf>
    <xf numFmtId="44" fontId="4" fillId="0" borderId="4" xfId="2" applyFont="1" applyFill="1" applyBorder="1" applyAlignment="1" applyProtection="1">
      <alignment horizontal="right" vertical="center"/>
    </xf>
    <xf numFmtId="0" fontId="21" fillId="3" borderId="0" xfId="0" applyFont="1" applyFill="1" applyAlignment="1" applyProtection="1">
      <alignment horizontal="center"/>
    </xf>
    <xf numFmtId="0" fontId="21" fillId="3" borderId="0" xfId="0" applyFont="1" applyFill="1" applyProtection="1"/>
    <xf numFmtId="0" fontId="1" fillId="0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44" fontId="4" fillId="3" borderId="4" xfId="2" applyFont="1" applyFill="1" applyBorder="1" applyAlignment="1" applyProtection="1">
      <alignment horizontal="left" vertical="center"/>
    </xf>
    <xf numFmtId="44" fontId="5" fillId="3" borderId="4" xfId="2" applyFont="1" applyFill="1" applyBorder="1" applyAlignment="1" applyProtection="1">
      <alignment horizontal="left" vertical="center"/>
      <protection locked="0"/>
    </xf>
    <xf numFmtId="44" fontId="5" fillId="3" borderId="4" xfId="2" applyFont="1" applyFill="1" applyBorder="1" applyAlignment="1" applyProtection="1">
      <alignment horizontal="left" vertical="center"/>
    </xf>
    <xf numFmtId="0" fontId="24" fillId="3" borderId="4" xfId="2" applyNumberFormat="1" applyFont="1" applyFill="1" applyBorder="1" applyAlignment="1" applyProtection="1">
      <alignment horizontal="center" vertical="center"/>
    </xf>
    <xf numFmtId="44" fontId="5" fillId="3" borderId="4" xfId="2" applyFont="1" applyFill="1" applyBorder="1" applyAlignment="1" applyProtection="1">
      <alignment horizontal="right" vertical="center"/>
    </xf>
    <xf numFmtId="44" fontId="5" fillId="3" borderId="4" xfId="2" applyFont="1" applyFill="1" applyBorder="1" applyAlignment="1" applyProtection="1">
      <alignment horizontal="right" vertical="center"/>
      <protection locked="0"/>
    </xf>
    <xf numFmtId="44" fontId="4" fillId="3" borderId="4" xfId="2" applyFont="1" applyFill="1" applyBorder="1" applyAlignment="1" applyProtection="1">
      <alignment horizontal="right" vertical="center"/>
      <protection locked="0"/>
    </xf>
    <xf numFmtId="49" fontId="24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/>
    </xf>
    <xf numFmtId="44" fontId="3" fillId="4" borderId="3" xfId="2" applyFont="1" applyFill="1" applyBorder="1" applyAlignment="1" applyProtection="1">
      <alignment horizontal="center"/>
    </xf>
    <xf numFmtId="44" fontId="12" fillId="4" borderId="3" xfId="2" applyFont="1" applyFill="1" applyBorder="1" applyAlignment="1" applyProtection="1">
      <alignment horizontal="center"/>
    </xf>
    <xf numFmtId="44" fontId="3" fillId="4" borderId="7" xfId="2" applyFont="1" applyFill="1" applyBorder="1" applyAlignment="1" applyProtection="1">
      <alignment horizontal="center"/>
    </xf>
    <xf numFmtId="44" fontId="3" fillId="4" borderId="9" xfId="2" applyFont="1" applyFill="1" applyBorder="1" applyAlignment="1" applyProtection="1">
      <alignment horizontal="center"/>
    </xf>
    <xf numFmtId="0" fontId="3" fillId="4" borderId="9" xfId="2" applyNumberFormat="1" applyFont="1" applyFill="1" applyBorder="1" applyAlignment="1" applyProtection="1">
      <alignment horizontal="center"/>
    </xf>
    <xf numFmtId="44" fontId="12" fillId="4" borderId="15" xfId="2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  <protection locked="0"/>
    </xf>
    <xf numFmtId="44" fontId="5" fillId="4" borderId="1" xfId="2" applyFont="1" applyFill="1" applyBorder="1" applyAlignment="1" applyProtection="1">
      <alignment horizontal="right"/>
      <protection locked="0"/>
    </xf>
    <xf numFmtId="44" fontId="5" fillId="4" borderId="1" xfId="2" applyFont="1" applyFill="1" applyBorder="1" applyAlignment="1" applyProtection="1">
      <alignment horizontal="right"/>
    </xf>
    <xf numFmtId="44" fontId="5" fillId="4" borderId="0" xfId="2" applyFont="1" applyFill="1" applyBorder="1" applyAlignment="1" applyProtection="1">
      <alignment horizontal="right"/>
      <protection locked="0"/>
    </xf>
    <xf numFmtId="44" fontId="5" fillId="4" borderId="11" xfId="2" applyFont="1" applyFill="1" applyBorder="1" applyAlignment="1" applyProtection="1">
      <alignment horizontal="right"/>
      <protection locked="0"/>
    </xf>
    <xf numFmtId="44" fontId="5" fillId="4" borderId="0" xfId="2" applyFont="1" applyFill="1" applyBorder="1" applyAlignment="1" applyProtection="1">
      <alignment horizontal="right"/>
    </xf>
    <xf numFmtId="0" fontId="5" fillId="4" borderId="11" xfId="2" applyNumberFormat="1" applyFont="1" applyFill="1" applyBorder="1" applyAlignment="1" applyProtection="1">
      <alignment horizontal="center"/>
    </xf>
    <xf numFmtId="44" fontId="5" fillId="4" borderId="15" xfId="2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44" fontId="5" fillId="4" borderId="2" xfId="2" applyFont="1" applyFill="1" applyBorder="1" applyAlignment="1" applyProtection="1">
      <alignment horizontal="right"/>
      <protection locked="0"/>
    </xf>
    <xf numFmtId="44" fontId="5" fillId="4" borderId="2" xfId="2" applyFont="1" applyFill="1" applyBorder="1" applyAlignment="1" applyProtection="1">
      <alignment horizontal="right"/>
    </xf>
    <xf numFmtId="44" fontId="5" fillId="4" borderId="13" xfId="2" applyFont="1" applyFill="1" applyBorder="1" applyAlignment="1" applyProtection="1">
      <alignment horizontal="right"/>
      <protection locked="0"/>
    </xf>
    <xf numFmtId="44" fontId="5" fillId="4" borderId="13" xfId="2" applyFont="1" applyFill="1" applyBorder="1" applyAlignment="1" applyProtection="1">
      <alignment horizontal="right"/>
    </xf>
    <xf numFmtId="0" fontId="5" fillId="4" borderId="2" xfId="2" applyNumberFormat="1" applyFont="1" applyFill="1" applyBorder="1" applyAlignment="1" applyProtection="1">
      <alignment horizontal="center"/>
    </xf>
    <xf numFmtId="44" fontId="0" fillId="4" borderId="0" xfId="0" applyNumberFormat="1" applyFill="1" applyBorder="1" applyProtection="1"/>
    <xf numFmtId="44" fontId="6" fillId="5" borderId="4" xfId="2" applyFont="1" applyFill="1" applyBorder="1" applyAlignment="1" applyProtection="1">
      <alignment horizontal="right" vertical="center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1" fillId="3" borderId="4" xfId="0" applyFont="1" applyFill="1" applyBorder="1" applyAlignment="1" applyProtection="1">
      <alignment horizontal="center" vertical="center" wrapText="1"/>
      <protection locked="0"/>
    </xf>
    <xf numFmtId="44" fontId="31" fillId="3" borderId="4" xfId="0" applyNumberFormat="1" applyFont="1" applyFill="1" applyBorder="1" applyAlignment="1" applyProtection="1">
      <alignment horizontal="left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26" fillId="3" borderId="4" xfId="2" applyNumberFormat="1" applyFont="1" applyFill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 vertical="center"/>
    </xf>
    <xf numFmtId="44" fontId="2" fillId="5" borderId="4" xfId="2" applyFont="1" applyFill="1" applyBorder="1" applyAlignment="1" applyProtection="1">
      <alignment horizontal="right"/>
    </xf>
    <xf numFmtId="0" fontId="29" fillId="6" borderId="0" xfId="0" applyFont="1" applyFill="1" applyBorder="1" applyAlignment="1" applyProtection="1">
      <alignment horizontal="center"/>
    </xf>
    <xf numFmtId="0" fontId="29" fillId="6" borderId="3" xfId="0" applyFont="1" applyFill="1" applyBorder="1" applyAlignment="1" applyProtection="1">
      <alignment horizontal="center"/>
    </xf>
    <xf numFmtId="0" fontId="29" fillId="6" borderId="4" xfId="0" applyFont="1" applyFill="1" applyBorder="1" applyAlignment="1" applyProtection="1">
      <alignment horizontal="center"/>
    </xf>
    <xf numFmtId="0" fontId="29" fillId="6" borderId="14" xfId="0" applyFont="1" applyFill="1" applyBorder="1" applyAlignment="1" applyProtection="1">
      <alignment horizontal="center"/>
    </xf>
    <xf numFmtId="0" fontId="21" fillId="6" borderId="8" xfId="0" applyFont="1" applyFill="1" applyBorder="1" applyProtection="1"/>
    <xf numFmtId="0" fontId="21" fillId="6" borderId="7" xfId="0" applyFont="1" applyFill="1" applyBorder="1" applyProtection="1"/>
    <xf numFmtId="0" fontId="21" fillId="6" borderId="9" xfId="0" applyFont="1" applyFill="1" applyBorder="1" applyProtection="1"/>
    <xf numFmtId="0" fontId="29" fillId="6" borderId="1" xfId="0" applyFont="1" applyFill="1" applyBorder="1" applyAlignment="1" applyProtection="1">
      <alignment horizontal="center"/>
    </xf>
    <xf numFmtId="0" fontId="29" fillId="6" borderId="1" xfId="0" applyFont="1" applyFill="1" applyBorder="1" applyAlignment="1" applyProtection="1">
      <alignment horizontal="center" wrapText="1"/>
    </xf>
    <xf numFmtId="0" fontId="30" fillId="6" borderId="1" xfId="0" applyFont="1" applyFill="1" applyBorder="1" applyAlignment="1" applyProtection="1">
      <alignment horizontal="center"/>
    </xf>
    <xf numFmtId="0" fontId="29" fillId="6" borderId="5" xfId="0" applyFont="1" applyFill="1" applyBorder="1" applyAlignment="1" applyProtection="1">
      <alignment horizontal="center"/>
    </xf>
    <xf numFmtId="0" fontId="29" fillId="6" borderId="6" xfId="0" applyFont="1" applyFill="1" applyBorder="1" applyAlignment="1" applyProtection="1">
      <alignment horizontal="center"/>
    </xf>
    <xf numFmtId="0" fontId="21" fillId="6" borderId="10" xfId="0" applyFont="1" applyFill="1" applyBorder="1" applyProtection="1"/>
    <xf numFmtId="0" fontId="21" fillId="6" borderId="0" xfId="0" applyFont="1" applyFill="1" applyBorder="1" applyProtection="1"/>
    <xf numFmtId="0" fontId="21" fillId="6" borderId="11" xfId="0" applyFont="1" applyFill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2" fillId="3" borderId="0" xfId="0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center"/>
      <protection locked="0"/>
    </xf>
    <xf numFmtId="0" fontId="29" fillId="6" borderId="14" xfId="0" applyFont="1" applyFill="1" applyBorder="1" applyAlignment="1" applyProtection="1">
      <alignment horizontal="center"/>
    </xf>
    <xf numFmtId="0" fontId="29" fillId="6" borderId="15" xfId="0" applyFont="1" applyFill="1" applyBorder="1" applyAlignment="1" applyProtection="1">
      <alignment horizontal="center"/>
    </xf>
    <xf numFmtId="0" fontId="29" fillId="6" borderId="16" xfId="0" applyFont="1" applyFill="1" applyBorder="1" applyAlignment="1" applyProtection="1">
      <alignment horizontal="center"/>
    </xf>
    <xf numFmtId="0" fontId="28" fillId="6" borderId="3" xfId="0" applyFont="1" applyFill="1" applyBorder="1" applyAlignment="1" applyProtection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center" vertical="center" wrapText="1"/>
    </xf>
    <xf numFmtId="0" fontId="29" fillId="6" borderId="3" xfId="0" applyFont="1" applyFill="1" applyBorder="1" applyAlignment="1" applyProtection="1">
      <alignment horizontal="center" vertical="center" wrapText="1"/>
    </xf>
    <xf numFmtId="0" fontId="29" fillId="6" borderId="1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center" vertical="center" wrapText="1"/>
    </xf>
    <xf numFmtId="0" fontId="27" fillId="4" borderId="3" xfId="0" applyFont="1" applyFill="1" applyBorder="1" applyAlignment="1" applyProtection="1">
      <alignment horizontal="center"/>
    </xf>
    <xf numFmtId="0" fontId="27" fillId="4" borderId="1" xfId="0" applyFont="1" applyFill="1" applyBorder="1" applyAlignment="1" applyProtection="1">
      <alignment horizontal="center"/>
    </xf>
    <xf numFmtId="0" fontId="27" fillId="4" borderId="2" xfId="0" applyFont="1" applyFill="1" applyBorder="1" applyAlignment="1" applyProtection="1">
      <alignment horizontal="center"/>
    </xf>
    <xf numFmtId="0" fontId="19" fillId="5" borderId="4" xfId="0" applyFont="1" applyFill="1" applyBorder="1" applyAlignment="1" applyProtection="1">
      <alignment horizontal="center" vertical="center"/>
    </xf>
    <xf numFmtId="0" fontId="29" fillId="6" borderId="10" xfId="0" applyFont="1" applyFill="1" applyBorder="1" applyAlignment="1" applyProtection="1">
      <alignment horizontal="center"/>
    </xf>
    <xf numFmtId="0" fontId="29" fillId="6" borderId="0" xfId="0" applyFont="1" applyFill="1" applyBorder="1" applyAlignment="1" applyProtection="1">
      <alignment horizontal="center"/>
    </xf>
    <xf numFmtId="0" fontId="29" fillId="6" borderId="1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29" fillId="6" borderId="3" xfId="0" applyFont="1" applyFill="1" applyBorder="1" applyAlignment="1" applyProtection="1">
      <alignment horizontal="center" vertical="center"/>
    </xf>
    <xf numFmtId="0" fontId="29" fillId="6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34F466"/>
      <color rgb="FF29F35E"/>
      <color rgb="FF77F799"/>
      <color rgb="FFCE52AB"/>
      <color rgb="FF2AF1F6"/>
      <color rgb="FFF8B776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45</v>
      </c>
      <c r="C2" s="8"/>
      <c r="D2" s="8"/>
      <c r="E2" s="8"/>
      <c r="F2" s="8"/>
      <c r="G2" s="8"/>
    </row>
    <row r="3" spans="1:7" x14ac:dyDescent="0.2">
      <c r="B3" s="9" t="s">
        <v>46</v>
      </c>
      <c r="C3" s="8"/>
      <c r="D3" s="8"/>
      <c r="E3" s="8"/>
      <c r="F3" s="8"/>
      <c r="G3" s="8"/>
    </row>
    <row r="4" spans="1:7" x14ac:dyDescent="0.2">
      <c r="B4" s="20" t="s">
        <v>51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26" t="s">
        <v>9</v>
      </c>
      <c r="C7" s="126"/>
      <c r="D7" s="126"/>
      <c r="E7" s="8"/>
      <c r="F7" s="127" t="s">
        <v>47</v>
      </c>
      <c r="G7" s="128"/>
    </row>
    <row r="8" spans="1:7" ht="14.25" customHeight="1" x14ac:dyDescent="0.2">
      <c r="B8" s="129" t="s">
        <v>8</v>
      </c>
      <c r="C8" s="129"/>
      <c r="D8" s="129"/>
      <c r="E8" s="8"/>
      <c r="F8" s="130" t="s">
        <v>48</v>
      </c>
      <c r="G8" s="131"/>
    </row>
    <row r="9" spans="1:7" ht="8.25" customHeight="1" x14ac:dyDescent="0.2">
      <c r="B9" s="123"/>
      <c r="C9" s="123"/>
      <c r="D9" s="123"/>
      <c r="E9" s="8"/>
      <c r="F9" s="124"/>
      <c r="G9" s="125"/>
    </row>
    <row r="10" spans="1:7" ht="16.5" customHeight="1" x14ac:dyDescent="0.2">
      <c r="B10" s="10" t="s">
        <v>10</v>
      </c>
      <c r="C10" s="10" t="s">
        <v>12</v>
      </c>
      <c r="D10" s="10" t="s">
        <v>6</v>
      </c>
      <c r="E10" s="8"/>
      <c r="F10" s="10" t="s">
        <v>15</v>
      </c>
      <c r="G10" s="10" t="s">
        <v>49</v>
      </c>
    </row>
    <row r="11" spans="1:7" x14ac:dyDescent="0.2">
      <c r="A11" s="2"/>
      <c r="B11" s="10" t="s">
        <v>11</v>
      </c>
      <c r="C11" s="10" t="s">
        <v>13</v>
      </c>
      <c r="D11" s="10" t="s">
        <v>14</v>
      </c>
      <c r="E11" s="8"/>
      <c r="F11" s="10"/>
      <c r="G11" s="10" t="s">
        <v>50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18</v>
      </c>
      <c r="C30" s="8"/>
      <c r="D30" s="8"/>
      <c r="E30" s="8"/>
      <c r="F30" s="8"/>
      <c r="G30" s="8"/>
    </row>
    <row r="31" spans="1:7" ht="15.75" x14ac:dyDescent="0.25">
      <c r="B31" s="19" t="s">
        <v>52</v>
      </c>
      <c r="C31" s="8"/>
      <c r="D31" s="8"/>
      <c r="E31" s="8"/>
      <c r="F31" s="8"/>
      <c r="G31" s="8"/>
    </row>
    <row r="32" spans="1:7" x14ac:dyDescent="0.2">
      <c r="B32" s="24" t="s">
        <v>42</v>
      </c>
      <c r="C32" s="8"/>
      <c r="D32" s="8"/>
      <c r="E32" s="8"/>
      <c r="F32" s="8"/>
      <c r="G32" s="8"/>
    </row>
    <row r="41" spans="2:7" x14ac:dyDescent="0.2">
      <c r="B41" s="6" t="s">
        <v>40</v>
      </c>
    </row>
    <row r="44" spans="2:7" ht="17.25" customHeight="1" x14ac:dyDescent="0.2">
      <c r="B44" s="126" t="s">
        <v>9</v>
      </c>
      <c r="C44" s="126"/>
      <c r="D44" s="126"/>
      <c r="E44" s="8"/>
      <c r="F44" s="127" t="s">
        <v>53</v>
      </c>
      <c r="G44" s="128"/>
    </row>
    <row r="45" spans="2:7" x14ac:dyDescent="0.2">
      <c r="B45" s="129" t="s">
        <v>8</v>
      </c>
      <c r="C45" s="129"/>
      <c r="D45" s="129"/>
      <c r="E45" s="8"/>
      <c r="F45" s="130" t="s">
        <v>54</v>
      </c>
      <c r="G45" s="131"/>
    </row>
    <row r="46" spans="2:7" ht="5.25" customHeight="1" x14ac:dyDescent="0.2">
      <c r="B46" s="123"/>
      <c r="C46" s="123"/>
      <c r="D46" s="123"/>
      <c r="E46" s="8"/>
      <c r="F46" s="124"/>
      <c r="G46" s="125"/>
    </row>
    <row r="47" spans="2:7" x14ac:dyDescent="0.2">
      <c r="B47" s="10" t="s">
        <v>10</v>
      </c>
      <c r="C47" s="10" t="s">
        <v>12</v>
      </c>
      <c r="D47" s="10" t="s">
        <v>6</v>
      </c>
      <c r="E47" s="8"/>
      <c r="F47" s="10" t="s">
        <v>15</v>
      </c>
      <c r="G47" s="10" t="s">
        <v>16</v>
      </c>
    </row>
    <row r="48" spans="2:7" x14ac:dyDescent="0.2">
      <c r="B48" s="10" t="s">
        <v>11</v>
      </c>
      <c r="C48" s="10" t="s">
        <v>13</v>
      </c>
      <c r="D48" s="10" t="s">
        <v>14</v>
      </c>
      <c r="E48" s="8"/>
      <c r="F48" s="10"/>
      <c r="G48" s="10" t="s">
        <v>17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9"/>
  <sheetViews>
    <sheetView showGridLines="0" tabSelected="1" zoomScale="80" zoomScaleNormal="80" workbookViewId="0">
      <selection activeCell="AH13" sqref="AH13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33" customWidth="1"/>
    <col min="3" max="3" width="35.85546875" style="4" customWidth="1"/>
    <col min="4" max="4" width="19.7109375" style="4" customWidth="1"/>
    <col min="5" max="5" width="12.28515625" style="4" customWidth="1"/>
    <col min="6" max="6" width="19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8.28515625" style="4" customWidth="1"/>
    <col min="11" max="11" width="17.85546875" style="4" customWidth="1"/>
    <col min="12" max="12" width="8.7109375" style="4" hidden="1" customWidth="1"/>
    <col min="13" max="13" width="13.140625" style="4" hidden="1" customWidth="1"/>
    <col min="14" max="16" width="11" style="4" hidden="1" customWidth="1"/>
    <col min="17" max="18" width="13.140625" style="4" hidden="1" customWidth="1"/>
    <col min="19" max="19" width="10.5703125" style="4" hidden="1" customWidth="1"/>
    <col min="20" max="20" width="10.42578125" style="4" hidden="1" customWidth="1"/>
    <col min="21" max="21" width="13.140625" style="4" hidden="1" customWidth="1"/>
    <col min="22" max="22" width="11.5703125" style="4" hidden="1" customWidth="1"/>
    <col min="23" max="23" width="1.85546875" style="4" hidden="1" customWidth="1"/>
    <col min="24" max="24" width="15.28515625" style="4" customWidth="1"/>
    <col min="25" max="25" width="15.85546875" style="4" customWidth="1"/>
    <col min="26" max="26" width="17.42578125" style="4" customWidth="1"/>
    <col min="27" max="27" width="13.42578125" style="4" hidden="1" customWidth="1"/>
    <col min="28" max="28" width="3.140625" style="4" customWidth="1"/>
    <col min="29" max="29" width="12.28515625" style="4" bestFit="1" customWidth="1"/>
    <col min="30" max="30" width="11.42578125" style="4"/>
    <col min="31" max="31" width="8.140625" style="4" customWidth="1"/>
    <col min="32" max="16384" width="11.42578125" style="4"/>
  </cols>
  <sheetData>
    <row r="1" spans="2:31" x14ac:dyDescent="0.2"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31" ht="27.75" customHeight="1" x14ac:dyDescent="0.25">
      <c r="B2" s="139" t="s">
        <v>56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29"/>
    </row>
    <row r="3" spans="2:31" ht="27.75" customHeight="1" x14ac:dyDescent="0.4">
      <c r="B3" s="140" t="s">
        <v>101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30"/>
      <c r="AC3" s="46" t="s">
        <v>74</v>
      </c>
    </row>
    <row r="4" spans="2:31" x14ac:dyDescent="0.2">
      <c r="B4" s="144" t="s">
        <v>85</v>
      </c>
      <c r="C4" s="144" t="s">
        <v>83</v>
      </c>
      <c r="D4" s="144" t="s">
        <v>57</v>
      </c>
      <c r="E4" s="147" t="s">
        <v>84</v>
      </c>
      <c r="F4" s="141" t="s">
        <v>1</v>
      </c>
      <c r="G4" s="142"/>
      <c r="H4" s="142"/>
      <c r="I4" s="142"/>
      <c r="J4" s="142"/>
      <c r="K4" s="143"/>
      <c r="L4" s="108"/>
      <c r="M4" s="109" t="s">
        <v>21</v>
      </c>
      <c r="N4" s="110"/>
      <c r="O4" s="141" t="s">
        <v>7</v>
      </c>
      <c r="P4" s="142"/>
      <c r="Q4" s="142"/>
      <c r="R4" s="142"/>
      <c r="S4" s="142"/>
      <c r="T4" s="143"/>
      <c r="U4" s="109" t="s">
        <v>27</v>
      </c>
      <c r="V4" s="109" t="s">
        <v>8</v>
      </c>
      <c r="W4" s="108"/>
      <c r="X4" s="109"/>
      <c r="Y4" s="111" t="s">
        <v>2</v>
      </c>
      <c r="Z4" s="109" t="s">
        <v>0</v>
      </c>
      <c r="AA4" s="109" t="s">
        <v>0</v>
      </c>
      <c r="AB4" s="112"/>
      <c r="AC4" s="113"/>
      <c r="AD4" s="113"/>
      <c r="AE4" s="114"/>
    </row>
    <row r="5" spans="2:31" x14ac:dyDescent="0.2">
      <c r="B5" s="145"/>
      <c r="C5" s="145"/>
      <c r="D5" s="145"/>
      <c r="E5" s="148"/>
      <c r="F5" s="109" t="s">
        <v>5</v>
      </c>
      <c r="G5" s="109" t="s">
        <v>19</v>
      </c>
      <c r="H5" s="109" t="s">
        <v>19</v>
      </c>
      <c r="I5" s="109" t="s">
        <v>43</v>
      </c>
      <c r="J5" s="109" t="s">
        <v>23</v>
      </c>
      <c r="K5" s="109" t="s">
        <v>25</v>
      </c>
      <c r="L5" s="108"/>
      <c r="M5" s="115" t="s">
        <v>22</v>
      </c>
      <c r="N5" s="110" t="s">
        <v>28</v>
      </c>
      <c r="O5" s="110" t="s">
        <v>10</v>
      </c>
      <c r="P5" s="110" t="s">
        <v>30</v>
      </c>
      <c r="Q5" s="110" t="s">
        <v>32</v>
      </c>
      <c r="R5" s="110" t="s">
        <v>33</v>
      </c>
      <c r="S5" s="110" t="s">
        <v>12</v>
      </c>
      <c r="T5" s="110" t="s">
        <v>8</v>
      </c>
      <c r="U5" s="115" t="s">
        <v>36</v>
      </c>
      <c r="V5" s="115" t="s">
        <v>37</v>
      </c>
      <c r="W5" s="108"/>
      <c r="X5" s="116" t="s">
        <v>71</v>
      </c>
      <c r="Y5" s="159" t="s">
        <v>70</v>
      </c>
      <c r="Z5" s="115" t="s">
        <v>3</v>
      </c>
      <c r="AA5" s="115" t="s">
        <v>3</v>
      </c>
      <c r="AB5" s="154" t="s">
        <v>55</v>
      </c>
      <c r="AC5" s="155"/>
      <c r="AD5" s="155"/>
      <c r="AE5" s="156"/>
    </row>
    <row r="6" spans="2:31" x14ac:dyDescent="0.2">
      <c r="B6" s="146"/>
      <c r="C6" s="146"/>
      <c r="D6" s="146"/>
      <c r="E6" s="149"/>
      <c r="F6" s="115" t="s">
        <v>41</v>
      </c>
      <c r="G6" s="115" t="s">
        <v>44</v>
      </c>
      <c r="H6" s="115" t="s">
        <v>20</v>
      </c>
      <c r="I6" s="115"/>
      <c r="J6" s="117" t="s">
        <v>24</v>
      </c>
      <c r="K6" s="115" t="s">
        <v>26</v>
      </c>
      <c r="L6" s="108"/>
      <c r="M6" s="115" t="s">
        <v>38</v>
      </c>
      <c r="N6" s="109" t="s">
        <v>29</v>
      </c>
      <c r="O6" s="109" t="s">
        <v>11</v>
      </c>
      <c r="P6" s="109" t="s">
        <v>31</v>
      </c>
      <c r="Q6" s="109" t="s">
        <v>31</v>
      </c>
      <c r="R6" s="109" t="s">
        <v>34</v>
      </c>
      <c r="S6" s="109" t="s">
        <v>13</v>
      </c>
      <c r="T6" s="109" t="s">
        <v>35</v>
      </c>
      <c r="U6" s="115" t="s">
        <v>17</v>
      </c>
      <c r="V6" s="118" t="s">
        <v>95</v>
      </c>
      <c r="W6" s="119"/>
      <c r="X6" s="115"/>
      <c r="Y6" s="160"/>
      <c r="Z6" s="115" t="s">
        <v>4</v>
      </c>
      <c r="AA6" s="115" t="s">
        <v>4</v>
      </c>
      <c r="AB6" s="120"/>
      <c r="AC6" s="121"/>
      <c r="AD6" s="121"/>
      <c r="AE6" s="122"/>
    </row>
    <row r="7" spans="2:31" ht="23.45" customHeight="1" x14ac:dyDescent="0.25">
      <c r="B7" s="150"/>
      <c r="C7" s="71" t="s">
        <v>61</v>
      </c>
      <c r="D7" s="157"/>
      <c r="E7" s="72"/>
      <c r="F7" s="73"/>
      <c r="G7" s="74"/>
      <c r="H7" s="74"/>
      <c r="I7" s="74"/>
      <c r="J7" s="75"/>
      <c r="K7" s="72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6"/>
      <c r="Y7" s="72"/>
      <c r="Z7" s="73"/>
      <c r="AA7" s="77"/>
      <c r="AB7" s="163"/>
      <c r="AC7" s="163"/>
      <c r="AD7" s="163"/>
      <c r="AE7" s="164"/>
    </row>
    <row r="8" spans="2:31" ht="7.15" customHeight="1" x14ac:dyDescent="0.2">
      <c r="B8" s="151"/>
      <c r="C8" s="78"/>
      <c r="D8" s="158"/>
      <c r="E8" s="79"/>
      <c r="F8" s="80"/>
      <c r="G8" s="81">
        <v>0</v>
      </c>
      <c r="H8" s="81">
        <f t="shared" ref="H8" si="0">G8</f>
        <v>0</v>
      </c>
      <c r="I8" s="81">
        <v>0</v>
      </c>
      <c r="J8" s="82"/>
      <c r="K8" s="80"/>
      <c r="L8" s="83"/>
      <c r="M8" s="83">
        <f>IF(E8=47.16,0,IF(E8&gt;47.16,#REF!*0.5,0))</f>
        <v>0</v>
      </c>
      <c r="N8" s="83">
        <f>F8+G8+H8+J8+M8+I8</f>
        <v>0</v>
      </c>
      <c r="O8" s="83" t="e">
        <f t="shared" ref="O8" si="1">VLOOKUP(N8,Tarifa1,1)</f>
        <v>#N/A</v>
      </c>
      <c r="P8" s="83" t="e">
        <f t="shared" ref="P8" si="2">N8-O8</f>
        <v>#N/A</v>
      </c>
      <c r="Q8" s="83" t="e">
        <f t="shared" ref="Q8" si="3">VLOOKUP(N8,Tarifa1,3)</f>
        <v>#N/A</v>
      </c>
      <c r="R8" s="83" t="e">
        <f t="shared" ref="R8" si="4">P8*Q8</f>
        <v>#N/A</v>
      </c>
      <c r="S8" s="83" t="e">
        <f t="shared" ref="S8" si="5">VLOOKUP(N8,Tarifa1,2)</f>
        <v>#N/A</v>
      </c>
      <c r="T8" s="83" t="e">
        <f t="shared" ref="T8" si="6">R8+S8</f>
        <v>#N/A</v>
      </c>
      <c r="U8" s="83" t="e">
        <f t="shared" ref="U8" si="7">VLOOKUP(N8,Credito1,2)</f>
        <v>#N/A</v>
      </c>
      <c r="V8" s="83" t="e">
        <f t="shared" ref="V8" si="8">T8-U8</f>
        <v>#N/A</v>
      </c>
      <c r="W8" s="83"/>
      <c r="X8" s="84"/>
      <c r="Y8" s="80"/>
      <c r="Z8" s="80"/>
      <c r="AA8" s="85"/>
      <c r="AB8" s="165"/>
      <c r="AC8" s="165"/>
      <c r="AD8" s="165"/>
      <c r="AE8" s="166"/>
    </row>
    <row r="9" spans="2:31" ht="0.75" customHeight="1" x14ac:dyDescent="0.2">
      <c r="B9" s="152"/>
      <c r="C9" s="87"/>
      <c r="D9" s="88"/>
      <c r="E9" s="89"/>
      <c r="F9" s="90"/>
      <c r="G9" s="91"/>
      <c r="H9" s="89"/>
      <c r="I9" s="89"/>
      <c r="J9" s="89"/>
      <c r="K9" s="90"/>
      <c r="L9" s="92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3"/>
      <c r="Y9" s="90"/>
      <c r="Z9" s="90"/>
      <c r="AA9" s="85"/>
      <c r="AB9" s="86"/>
      <c r="AC9" s="94"/>
      <c r="AD9" s="86"/>
      <c r="AE9" s="43"/>
    </row>
    <row r="10" spans="2:31" ht="36.75" customHeight="1" x14ac:dyDescent="0.2">
      <c r="B10" s="38">
        <v>1</v>
      </c>
      <c r="C10" s="61" t="s">
        <v>78</v>
      </c>
      <c r="D10" s="97" t="s">
        <v>79</v>
      </c>
      <c r="E10" s="47">
        <f>F10/15</f>
        <v>597.31799999999998</v>
      </c>
      <c r="F10" s="51">
        <v>8959.77</v>
      </c>
      <c r="G10" s="47"/>
      <c r="H10" s="47"/>
      <c r="I10" s="47"/>
      <c r="J10" s="47"/>
      <c r="K10" s="49">
        <f>F10</f>
        <v>8959.77</v>
      </c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104">
        <v>831035315</v>
      </c>
      <c r="Y10" s="49">
        <v>1202.768016</v>
      </c>
      <c r="Z10" s="37">
        <v>7757</v>
      </c>
      <c r="AA10" s="105"/>
      <c r="AB10" s="132"/>
      <c r="AC10" s="133"/>
      <c r="AD10" s="133"/>
      <c r="AE10" s="134"/>
    </row>
    <row r="11" spans="2:31" s="31" customFormat="1" ht="29.25" customHeight="1" x14ac:dyDescent="0.2">
      <c r="B11" s="106">
        <v>2</v>
      </c>
      <c r="C11" s="52" t="s">
        <v>68</v>
      </c>
      <c r="D11" s="99" t="s">
        <v>96</v>
      </c>
      <c r="E11" s="68">
        <f t="shared" ref="E11:E27" si="9">F11/15</f>
        <v>313.34933333333333</v>
      </c>
      <c r="F11" s="63">
        <v>4700.24</v>
      </c>
      <c r="G11" s="64">
        <v>0</v>
      </c>
      <c r="H11" s="64">
        <f t="shared" ref="H11:H17" si="10">G11</f>
        <v>0</v>
      </c>
      <c r="I11" s="64">
        <v>0</v>
      </c>
      <c r="J11" s="64"/>
      <c r="K11" s="65">
        <f>F11</f>
        <v>4700.24</v>
      </c>
      <c r="L11" s="65"/>
      <c r="M11" s="65" t="e">
        <f>IF(E11=47.16,0,IF(E11&gt;47.16,#REF!*0.5,0))</f>
        <v>#REF!</v>
      </c>
      <c r="N11" s="65" t="e">
        <f>F11+G11+H11+J11+M11+I11</f>
        <v>#REF!</v>
      </c>
      <c r="O11" s="65" t="e">
        <f t="shared" ref="O11" si="11">VLOOKUP(N11,Tarifa1,1)</f>
        <v>#REF!</v>
      </c>
      <c r="P11" s="65" t="e">
        <f t="shared" ref="P11" si="12">N11-O11</f>
        <v>#REF!</v>
      </c>
      <c r="Q11" s="65" t="e">
        <f t="shared" ref="Q11" si="13">VLOOKUP(N11,Tarifa1,3)</f>
        <v>#REF!</v>
      </c>
      <c r="R11" s="65" t="e">
        <f t="shared" ref="R11" si="14">P11*Q11</f>
        <v>#REF!</v>
      </c>
      <c r="S11" s="65" t="e">
        <f t="shared" ref="S11" si="15">VLOOKUP(N11,Tarifa1,2)</f>
        <v>#REF!</v>
      </c>
      <c r="T11" s="65" t="e">
        <f t="shared" ref="T11" si="16">R11+S11</f>
        <v>#REF!</v>
      </c>
      <c r="U11" s="65" t="e">
        <f t="shared" ref="U11" si="17">VLOOKUP(N11,Credito1,2)</f>
        <v>#REF!</v>
      </c>
      <c r="V11" s="65" t="e">
        <f t="shared" ref="V11" si="18">T11-U11</f>
        <v>#REF!</v>
      </c>
      <c r="W11" s="65"/>
      <c r="X11" s="66">
        <v>827039403</v>
      </c>
      <c r="Y11" s="65">
        <v>376.24030399999998</v>
      </c>
      <c r="Z11" s="65">
        <v>4342</v>
      </c>
      <c r="AA11" s="65">
        <f>SUM(Z11/2)</f>
        <v>2171</v>
      </c>
      <c r="AB11" s="161"/>
      <c r="AC11" s="161"/>
      <c r="AD11" s="161"/>
      <c r="AE11" s="161"/>
    </row>
    <row r="12" spans="2:31" s="31" customFormat="1" ht="28.5" customHeight="1" x14ac:dyDescent="0.2">
      <c r="B12" s="106">
        <v>3</v>
      </c>
      <c r="C12" s="61" t="s">
        <v>80</v>
      </c>
      <c r="D12" s="96" t="s">
        <v>81</v>
      </c>
      <c r="E12" s="47">
        <f t="shared" ref="E12" si="19">F12/15</f>
        <v>266.51266666666669</v>
      </c>
      <c r="F12" s="51">
        <v>3997.69</v>
      </c>
      <c r="G12" s="47"/>
      <c r="H12" s="47"/>
      <c r="I12" s="48"/>
      <c r="J12" s="47"/>
      <c r="K12" s="49">
        <f t="shared" ref="K12:K15" si="20">F12</f>
        <v>3997.69</v>
      </c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62" t="s">
        <v>82</v>
      </c>
      <c r="Y12" s="49">
        <v>299.8</v>
      </c>
      <c r="Z12" s="37">
        <f t="shared" ref="Z12:Z15" si="21">K12-Y12</f>
        <v>3697.89</v>
      </c>
      <c r="AA12" s="37"/>
      <c r="AB12" s="162"/>
      <c r="AC12" s="162"/>
      <c r="AD12" s="162"/>
      <c r="AE12" s="162"/>
    </row>
    <row r="13" spans="2:31" s="31" customFormat="1" ht="31.5" customHeight="1" x14ac:dyDescent="0.2">
      <c r="B13" s="38">
        <v>4</v>
      </c>
      <c r="C13" s="102" t="s">
        <v>86</v>
      </c>
      <c r="D13" s="96" t="s">
        <v>87</v>
      </c>
      <c r="E13" s="47">
        <v>266.51</v>
      </c>
      <c r="F13" s="51">
        <v>3997.69</v>
      </c>
      <c r="G13" s="47"/>
      <c r="H13" s="47"/>
      <c r="I13" s="48"/>
      <c r="J13" s="47"/>
      <c r="K13" s="49">
        <f t="shared" si="20"/>
        <v>3997.69</v>
      </c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62"/>
      <c r="Y13" s="49">
        <v>299.8</v>
      </c>
      <c r="Z13" s="37">
        <f t="shared" si="21"/>
        <v>3697.89</v>
      </c>
      <c r="AA13" s="37"/>
      <c r="AB13" s="167"/>
      <c r="AC13" s="168"/>
      <c r="AD13" s="168"/>
      <c r="AE13" s="169"/>
    </row>
    <row r="14" spans="2:31" s="31" customFormat="1" ht="32.25" customHeight="1" x14ac:dyDescent="0.2">
      <c r="B14" s="106">
        <v>5</v>
      </c>
      <c r="C14" s="61" t="s">
        <v>88</v>
      </c>
      <c r="D14" s="96" t="s">
        <v>87</v>
      </c>
      <c r="E14" s="47">
        <v>264.47000000000003</v>
      </c>
      <c r="F14" s="51">
        <v>3967</v>
      </c>
      <c r="G14" s="47"/>
      <c r="H14" s="47"/>
      <c r="I14" s="48"/>
      <c r="J14" s="47"/>
      <c r="K14" s="49">
        <f t="shared" si="20"/>
        <v>3967</v>
      </c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/>
      <c r="X14" s="62" t="s">
        <v>92</v>
      </c>
      <c r="Y14" s="49">
        <v>296.45999999999998</v>
      </c>
      <c r="Z14" s="37">
        <f t="shared" si="21"/>
        <v>3670.54</v>
      </c>
      <c r="AA14" s="37"/>
      <c r="AB14" s="162"/>
      <c r="AC14" s="162"/>
      <c r="AD14" s="162"/>
      <c r="AE14" s="162"/>
    </row>
    <row r="15" spans="2:31" s="31" customFormat="1" ht="28.5" customHeight="1" x14ac:dyDescent="0.2">
      <c r="B15" s="106">
        <v>6</v>
      </c>
      <c r="C15" s="59" t="s">
        <v>62</v>
      </c>
      <c r="D15" s="97" t="s">
        <v>65</v>
      </c>
      <c r="E15" s="47">
        <f t="shared" ref="E15" si="22">F15/15</f>
        <v>372.9786666666667</v>
      </c>
      <c r="F15" s="36">
        <v>5594.68</v>
      </c>
      <c r="G15" s="41">
        <v>0</v>
      </c>
      <c r="H15" s="41">
        <f t="shared" ref="H15" si="23">G15</f>
        <v>0</v>
      </c>
      <c r="I15" s="41">
        <v>0</v>
      </c>
      <c r="J15" s="41"/>
      <c r="K15" s="37">
        <f t="shared" si="20"/>
        <v>5594.68</v>
      </c>
      <c r="L15" s="36"/>
      <c r="M15" s="36" t="e">
        <f>IF(E15=47.16,0,IF(E15&gt;47.16,#REF!*0.5,0))</f>
        <v>#REF!</v>
      </c>
      <c r="N15" s="36" t="e">
        <f>F15+G15+H15+J15+M15+I15</f>
        <v>#REF!</v>
      </c>
      <c r="O15" s="36" t="e">
        <f t="shared" ref="O15" si="24">VLOOKUP(N15,Tarifa1,1)</f>
        <v>#REF!</v>
      </c>
      <c r="P15" s="36" t="e">
        <f t="shared" ref="P15" si="25">N15-O15</f>
        <v>#REF!</v>
      </c>
      <c r="Q15" s="36" t="e">
        <f t="shared" ref="Q15" si="26">VLOOKUP(N15,Tarifa1,3)</f>
        <v>#REF!</v>
      </c>
      <c r="R15" s="36" t="e">
        <f t="shared" ref="R15" si="27">P15*Q15</f>
        <v>#REF!</v>
      </c>
      <c r="S15" s="36" t="e">
        <f t="shared" ref="S15" si="28">VLOOKUP(N15,Tarifa1,2)</f>
        <v>#REF!</v>
      </c>
      <c r="T15" s="36" t="e">
        <f t="shared" ref="T15" si="29">R15+S15</f>
        <v>#REF!</v>
      </c>
      <c r="U15" s="36" t="e">
        <f t="shared" ref="U15" si="30">VLOOKUP(N15,Credito1,2)</f>
        <v>#REF!</v>
      </c>
      <c r="V15" s="36" t="e">
        <f t="shared" ref="V15" si="31">T15-U15</f>
        <v>#REF!</v>
      </c>
      <c r="W15" s="36"/>
      <c r="X15" s="44">
        <v>827039098</v>
      </c>
      <c r="Y15" s="36">
        <v>518.62</v>
      </c>
      <c r="Z15" s="37">
        <f t="shared" si="21"/>
        <v>5076.0600000000004</v>
      </c>
      <c r="AA15" s="37"/>
      <c r="AB15" s="167"/>
      <c r="AC15" s="168"/>
      <c r="AD15" s="168"/>
      <c r="AE15" s="169"/>
    </row>
    <row r="16" spans="2:31" s="32" customFormat="1" ht="27.75" customHeight="1" x14ac:dyDescent="0.2">
      <c r="B16" s="38">
        <v>7</v>
      </c>
      <c r="C16" s="59" t="s">
        <v>66</v>
      </c>
      <c r="D16" s="98" t="s">
        <v>65</v>
      </c>
      <c r="E16" s="47">
        <v>318.52</v>
      </c>
      <c r="F16" s="36">
        <v>4777.8</v>
      </c>
      <c r="G16" s="40">
        <v>2</v>
      </c>
      <c r="H16" s="40">
        <f t="shared" ref="H16" si="32">G16</f>
        <v>2</v>
      </c>
      <c r="I16" s="40">
        <v>0</v>
      </c>
      <c r="J16" s="40"/>
      <c r="K16" s="37">
        <f t="shared" ref="K16:K26" si="33">F16</f>
        <v>4777.8</v>
      </c>
      <c r="L16" s="36"/>
      <c r="M16" s="36" t="e">
        <f>IF(E16=47.16,0,IF(E16&gt;47.16,#REF!*0.5,0))</f>
        <v>#REF!</v>
      </c>
      <c r="N16" s="36" t="e">
        <f>F16+G16+H16+J16+M16+I16</f>
        <v>#REF!</v>
      </c>
      <c r="O16" s="36" t="e">
        <f t="shared" ref="O16" si="34">VLOOKUP(N16,Tarifa1,1)</f>
        <v>#REF!</v>
      </c>
      <c r="P16" s="36" t="e">
        <f t="shared" ref="P16" si="35">N16-O16</f>
        <v>#REF!</v>
      </c>
      <c r="Q16" s="36" t="e">
        <f t="shared" ref="Q16" si="36">VLOOKUP(N16,Tarifa1,3)</f>
        <v>#REF!</v>
      </c>
      <c r="R16" s="36" t="e">
        <f t="shared" ref="R16" si="37">P16*Q16</f>
        <v>#REF!</v>
      </c>
      <c r="S16" s="36" t="e">
        <f t="shared" ref="S16" si="38">VLOOKUP(N16,Tarifa1,2)</f>
        <v>#REF!</v>
      </c>
      <c r="T16" s="36" t="e">
        <f t="shared" ref="T16" si="39">R16+S16</f>
        <v>#REF!</v>
      </c>
      <c r="U16" s="36" t="e">
        <f t="shared" ref="U16" si="40">VLOOKUP(N16,Credito1,2)</f>
        <v>#REF!</v>
      </c>
      <c r="V16" s="36" t="e">
        <f t="shared" ref="V16" si="41">T16-U16</f>
        <v>#REF!</v>
      </c>
      <c r="W16" s="36"/>
      <c r="X16" s="44">
        <v>827038997</v>
      </c>
      <c r="Y16" s="36">
        <v>346.4</v>
      </c>
      <c r="Z16" s="37">
        <f t="shared" ref="Z16:Z27" si="42">K16-Y16</f>
        <v>4431.4000000000005</v>
      </c>
      <c r="AA16" s="39">
        <f t="shared" ref="AA16:AA17" si="43">SUM(Z16/2)</f>
        <v>2215.7000000000003</v>
      </c>
      <c r="AB16" s="137"/>
      <c r="AC16" s="137"/>
      <c r="AD16" s="137"/>
      <c r="AE16" s="137"/>
    </row>
    <row r="17" spans="2:31" s="32" customFormat="1" ht="25.5" customHeight="1" x14ac:dyDescent="0.2">
      <c r="B17" s="106">
        <v>8</v>
      </c>
      <c r="C17" s="59" t="s">
        <v>63</v>
      </c>
      <c r="D17" s="97" t="s">
        <v>67</v>
      </c>
      <c r="E17" s="47">
        <f t="shared" si="9"/>
        <v>318.52000000000004</v>
      </c>
      <c r="F17" s="36">
        <v>4777.8</v>
      </c>
      <c r="G17" s="41">
        <v>0</v>
      </c>
      <c r="H17" s="41">
        <f t="shared" si="10"/>
        <v>0</v>
      </c>
      <c r="I17" s="41">
        <v>0</v>
      </c>
      <c r="J17" s="41"/>
      <c r="K17" s="37">
        <f t="shared" si="33"/>
        <v>4777.8</v>
      </c>
      <c r="L17" s="36"/>
      <c r="M17" s="36" t="e">
        <f>IF(E17=47.16,0,IF(E17&gt;47.16,#REF!*0.5,0))</f>
        <v>#REF!</v>
      </c>
      <c r="N17" s="36" t="e">
        <f>F17+G17+H17+J17+M17+I17</f>
        <v>#REF!</v>
      </c>
      <c r="O17" s="36" t="e">
        <f t="shared" ref="O17" si="44">VLOOKUP(N17,Tarifa1,1)</f>
        <v>#REF!</v>
      </c>
      <c r="P17" s="36" t="e">
        <f t="shared" ref="P17" si="45">N17-O17</f>
        <v>#REF!</v>
      </c>
      <c r="Q17" s="36" t="e">
        <f t="shared" ref="Q17" si="46">VLOOKUP(N17,Tarifa1,3)</f>
        <v>#REF!</v>
      </c>
      <c r="R17" s="36" t="e">
        <f t="shared" ref="R17" si="47">P17*Q17</f>
        <v>#REF!</v>
      </c>
      <c r="S17" s="36" t="e">
        <f t="shared" ref="S17" si="48">VLOOKUP(N17,Tarifa1,2)</f>
        <v>#REF!</v>
      </c>
      <c r="T17" s="36" t="e">
        <f t="shared" ref="T17" si="49">R17+S17</f>
        <v>#REF!</v>
      </c>
      <c r="U17" s="36" t="e">
        <f t="shared" ref="U17" si="50">VLOOKUP(N17,Credito1,2)</f>
        <v>#REF!</v>
      </c>
      <c r="V17" s="36" t="e">
        <f t="shared" ref="V17" si="51">T17-U17</f>
        <v>#REF!</v>
      </c>
      <c r="W17" s="36"/>
      <c r="X17" s="44">
        <v>827041424</v>
      </c>
      <c r="Y17" s="36">
        <v>346.4</v>
      </c>
      <c r="Z17" s="37">
        <f t="shared" si="42"/>
        <v>4431.4000000000005</v>
      </c>
      <c r="AA17" s="39">
        <f t="shared" si="43"/>
        <v>2215.7000000000003</v>
      </c>
      <c r="AB17" s="137"/>
      <c r="AC17" s="137"/>
      <c r="AD17" s="137"/>
      <c r="AE17" s="137"/>
    </row>
    <row r="18" spans="2:31" s="32" customFormat="1" ht="24" customHeight="1" x14ac:dyDescent="0.2">
      <c r="B18" s="106">
        <v>9</v>
      </c>
      <c r="C18" s="59" t="s">
        <v>76</v>
      </c>
      <c r="D18" s="97" t="s">
        <v>67</v>
      </c>
      <c r="E18" s="47">
        <f t="shared" si="9"/>
        <v>264.46666666666664</v>
      </c>
      <c r="F18" s="37">
        <v>3967</v>
      </c>
      <c r="G18" s="41">
        <v>0</v>
      </c>
      <c r="H18" s="41">
        <f t="shared" ref="H18" si="52">G18</f>
        <v>0</v>
      </c>
      <c r="I18" s="41">
        <v>0</v>
      </c>
      <c r="J18" s="41"/>
      <c r="K18" s="37">
        <f t="shared" si="33"/>
        <v>3967</v>
      </c>
      <c r="L18" s="39"/>
      <c r="M18" s="42" t="e">
        <f>IF(E18=47.16,0,IF(E18&gt;47.16,#REF!*0.5,0))</f>
        <v>#REF!</v>
      </c>
      <c r="N18" s="42" t="e">
        <f>F18+G18+H18+J18+M18+I18</f>
        <v>#REF!</v>
      </c>
      <c r="O18" s="42" t="e">
        <f t="shared" ref="O18" si="53">VLOOKUP(N18,Tarifa1,1)</f>
        <v>#REF!</v>
      </c>
      <c r="P18" s="42" t="e">
        <f t="shared" ref="P18" si="54">N18-O18</f>
        <v>#REF!</v>
      </c>
      <c r="Q18" s="42" t="e">
        <f t="shared" ref="Q18" si="55">VLOOKUP(N18,Tarifa1,3)</f>
        <v>#REF!</v>
      </c>
      <c r="R18" s="42" t="e">
        <f t="shared" ref="R18" si="56">P18*Q18</f>
        <v>#REF!</v>
      </c>
      <c r="S18" s="42" t="e">
        <f t="shared" ref="S18" si="57">VLOOKUP(N18,Tarifa1,2)</f>
        <v>#REF!</v>
      </c>
      <c r="T18" s="42" t="e">
        <f t="shared" ref="T18" si="58">R18+S18</f>
        <v>#REF!</v>
      </c>
      <c r="U18" s="42" t="e">
        <f t="shared" ref="U18" si="59">VLOOKUP(N18,Credito1,2)</f>
        <v>#REF!</v>
      </c>
      <c r="V18" s="42" t="e">
        <f t="shared" ref="V18" si="60">T18-U18</f>
        <v>#REF!</v>
      </c>
      <c r="W18" s="37"/>
      <c r="X18" s="45">
        <v>827039764</v>
      </c>
      <c r="Y18" s="39">
        <v>296.45999999999998</v>
      </c>
      <c r="Z18" s="37">
        <f t="shared" si="42"/>
        <v>3670.54</v>
      </c>
      <c r="AA18" s="39">
        <f t="shared" ref="AA18:AA19" si="61">SUM(Z18/2)</f>
        <v>1835.27</v>
      </c>
      <c r="AB18" s="137"/>
      <c r="AC18" s="137"/>
      <c r="AD18" s="137"/>
      <c r="AE18" s="137"/>
    </row>
    <row r="19" spans="2:31" ht="27.75" customHeight="1" x14ac:dyDescent="0.2">
      <c r="B19" s="38">
        <v>10</v>
      </c>
      <c r="C19" s="52" t="s">
        <v>73</v>
      </c>
      <c r="D19" s="99" t="s">
        <v>67</v>
      </c>
      <c r="E19" s="47">
        <f t="shared" si="9"/>
        <v>264.46666666666664</v>
      </c>
      <c r="F19" s="37">
        <v>3967</v>
      </c>
      <c r="G19" s="47"/>
      <c r="H19" s="47"/>
      <c r="I19" s="48"/>
      <c r="J19" s="47"/>
      <c r="K19" s="49">
        <f t="shared" si="33"/>
        <v>3967</v>
      </c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45">
        <v>827039128</v>
      </c>
      <c r="Y19" s="39">
        <v>296.45999999999998</v>
      </c>
      <c r="Z19" s="37">
        <f t="shared" si="42"/>
        <v>3670.54</v>
      </c>
      <c r="AA19" s="105">
        <f t="shared" si="61"/>
        <v>1835.27</v>
      </c>
      <c r="AB19" s="135"/>
      <c r="AC19" s="135"/>
      <c r="AD19" s="135"/>
      <c r="AE19" s="135"/>
    </row>
    <row r="20" spans="2:31" ht="33.75" customHeight="1" x14ac:dyDescent="0.2">
      <c r="B20" s="106">
        <v>11</v>
      </c>
      <c r="C20" s="103" t="s">
        <v>77</v>
      </c>
      <c r="D20" s="99" t="s">
        <v>67</v>
      </c>
      <c r="E20" s="47">
        <f t="shared" si="9"/>
        <v>264.46666666666664</v>
      </c>
      <c r="F20" s="37">
        <v>3967</v>
      </c>
      <c r="G20" s="53"/>
      <c r="H20" s="48"/>
      <c r="I20" s="48"/>
      <c r="J20" s="48"/>
      <c r="K20" s="49">
        <v>3967</v>
      </c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  <c r="X20" s="45">
        <v>827039772</v>
      </c>
      <c r="Y20" s="39">
        <v>296.45999999999998</v>
      </c>
      <c r="Z20" s="37">
        <f t="shared" si="42"/>
        <v>3670.54</v>
      </c>
      <c r="AA20" s="105"/>
      <c r="AB20" s="135"/>
      <c r="AC20" s="135"/>
      <c r="AD20" s="135"/>
      <c r="AE20" s="135"/>
    </row>
    <row r="21" spans="2:31" ht="30" hidden="1" customHeight="1" x14ac:dyDescent="0.2">
      <c r="B21" s="106">
        <v>12</v>
      </c>
      <c r="C21" s="60"/>
      <c r="D21" s="100"/>
      <c r="E21" s="47">
        <f t="shared" si="9"/>
        <v>249.21599999999998</v>
      </c>
      <c r="F21" s="37">
        <v>3738.24</v>
      </c>
      <c r="G21" s="53"/>
      <c r="H21" s="48"/>
      <c r="I21" s="48"/>
      <c r="J21" s="48"/>
      <c r="K21" s="49">
        <f t="shared" si="33"/>
        <v>3738.24</v>
      </c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45" t="s">
        <v>72</v>
      </c>
      <c r="Y21" s="39">
        <v>271.57</v>
      </c>
      <c r="Z21" s="37">
        <f t="shared" si="42"/>
        <v>3466.6699999999996</v>
      </c>
      <c r="AA21" s="105"/>
      <c r="AB21" s="35"/>
      <c r="AC21" s="35"/>
      <c r="AD21" s="35"/>
      <c r="AE21" s="35"/>
    </row>
    <row r="22" spans="2:31" ht="30" hidden="1" customHeight="1" x14ac:dyDescent="0.2">
      <c r="B22" s="38">
        <v>13</v>
      </c>
      <c r="C22" s="60"/>
      <c r="D22" s="100"/>
      <c r="E22" s="47">
        <f t="shared" si="9"/>
        <v>249.21599999999998</v>
      </c>
      <c r="F22" s="37">
        <v>3738.24</v>
      </c>
      <c r="G22" s="53"/>
      <c r="H22" s="48"/>
      <c r="I22" s="48"/>
      <c r="J22" s="48"/>
      <c r="K22" s="49">
        <f t="shared" si="33"/>
        <v>3738.24</v>
      </c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45" t="s">
        <v>72</v>
      </c>
      <c r="Y22" s="39">
        <v>271.57</v>
      </c>
      <c r="Z22" s="37">
        <f t="shared" si="42"/>
        <v>3466.6699999999996</v>
      </c>
      <c r="AA22" s="105"/>
      <c r="AB22" s="35"/>
      <c r="AC22" s="35"/>
      <c r="AD22" s="35"/>
      <c r="AE22" s="35"/>
    </row>
    <row r="23" spans="2:31" ht="30" hidden="1" customHeight="1" x14ac:dyDescent="0.2">
      <c r="B23" s="106">
        <v>14</v>
      </c>
      <c r="C23" s="60"/>
      <c r="D23" s="100"/>
      <c r="E23" s="47">
        <f t="shared" si="9"/>
        <v>249.21599999999998</v>
      </c>
      <c r="F23" s="37">
        <v>3738.24</v>
      </c>
      <c r="G23" s="53"/>
      <c r="H23" s="48"/>
      <c r="I23" s="48"/>
      <c r="J23" s="48"/>
      <c r="K23" s="49">
        <f t="shared" si="33"/>
        <v>3738.24</v>
      </c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45" t="s">
        <v>72</v>
      </c>
      <c r="Y23" s="39">
        <v>271.57</v>
      </c>
      <c r="Z23" s="37">
        <f t="shared" si="42"/>
        <v>3466.6699999999996</v>
      </c>
      <c r="AA23" s="105"/>
      <c r="AB23" s="35"/>
      <c r="AC23" s="35"/>
      <c r="AD23" s="35"/>
      <c r="AE23" s="35"/>
    </row>
    <row r="24" spans="2:31" ht="30" hidden="1" customHeight="1" x14ac:dyDescent="0.2">
      <c r="B24" s="106">
        <v>15</v>
      </c>
      <c r="C24" s="60"/>
      <c r="D24" s="100"/>
      <c r="E24" s="47">
        <f t="shared" si="9"/>
        <v>249.21599999999998</v>
      </c>
      <c r="F24" s="37">
        <v>3738.24</v>
      </c>
      <c r="G24" s="53"/>
      <c r="H24" s="48"/>
      <c r="I24" s="48"/>
      <c r="J24" s="48"/>
      <c r="K24" s="49">
        <f t="shared" si="33"/>
        <v>3738.24</v>
      </c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45" t="s">
        <v>72</v>
      </c>
      <c r="Y24" s="39">
        <v>271.57</v>
      </c>
      <c r="Z24" s="37">
        <f t="shared" si="42"/>
        <v>3466.6699999999996</v>
      </c>
      <c r="AA24" s="105"/>
      <c r="AB24" s="35"/>
      <c r="AC24" s="35"/>
      <c r="AD24" s="35"/>
      <c r="AE24" s="35"/>
    </row>
    <row r="25" spans="2:31" ht="30" hidden="1" customHeight="1" x14ac:dyDescent="0.2">
      <c r="B25" s="38">
        <v>16</v>
      </c>
      <c r="C25" s="60"/>
      <c r="D25" s="100"/>
      <c r="E25" s="47">
        <f t="shared" si="9"/>
        <v>249.21599999999998</v>
      </c>
      <c r="F25" s="37">
        <v>3738.24</v>
      </c>
      <c r="G25" s="53"/>
      <c r="H25" s="48"/>
      <c r="I25" s="48"/>
      <c r="J25" s="48"/>
      <c r="K25" s="49">
        <f t="shared" si="33"/>
        <v>3738.24</v>
      </c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45" t="s">
        <v>72</v>
      </c>
      <c r="Y25" s="39">
        <v>271.57</v>
      </c>
      <c r="Z25" s="37">
        <f t="shared" si="42"/>
        <v>3466.6699999999996</v>
      </c>
      <c r="AA25" s="105"/>
      <c r="AB25" s="35"/>
      <c r="AC25" s="35"/>
      <c r="AD25" s="35"/>
      <c r="AE25" s="35"/>
    </row>
    <row r="26" spans="2:31" ht="30" hidden="1" customHeight="1" x14ac:dyDescent="0.2">
      <c r="B26" s="106">
        <v>17</v>
      </c>
      <c r="C26" s="52"/>
      <c r="D26" s="101"/>
      <c r="E26" s="47">
        <f t="shared" si="9"/>
        <v>249.21599999999998</v>
      </c>
      <c r="F26" s="37">
        <v>3738.24</v>
      </c>
      <c r="G26" s="48"/>
      <c r="H26" s="48"/>
      <c r="I26" s="48"/>
      <c r="J26" s="48"/>
      <c r="K26" s="49">
        <f t="shared" si="33"/>
        <v>3738.24</v>
      </c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45" t="s">
        <v>72</v>
      </c>
      <c r="Y26" s="39">
        <v>271.57</v>
      </c>
      <c r="Z26" s="37">
        <f t="shared" si="42"/>
        <v>3466.6699999999996</v>
      </c>
      <c r="AA26" s="105"/>
      <c r="AB26" s="35"/>
      <c r="AC26" s="35"/>
      <c r="AD26" s="35"/>
      <c r="AE26" s="35"/>
    </row>
    <row r="27" spans="2:31" ht="35.25" customHeight="1" x14ac:dyDescent="0.2">
      <c r="B27" s="106">
        <v>18</v>
      </c>
      <c r="C27" s="61" t="s">
        <v>75</v>
      </c>
      <c r="D27" s="99" t="s">
        <v>67</v>
      </c>
      <c r="E27" s="47">
        <f t="shared" si="9"/>
        <v>264.46666666666664</v>
      </c>
      <c r="F27" s="37">
        <v>3967</v>
      </c>
      <c r="G27" s="48"/>
      <c r="H27" s="48"/>
      <c r="I27" s="48"/>
      <c r="J27" s="48"/>
      <c r="K27" s="49">
        <v>3967</v>
      </c>
      <c r="L27" s="54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45">
        <v>827039608</v>
      </c>
      <c r="Y27" s="39">
        <v>296.45999999999998</v>
      </c>
      <c r="Z27" s="37">
        <f t="shared" si="42"/>
        <v>3670.54</v>
      </c>
      <c r="AA27" s="105"/>
      <c r="AB27" s="135"/>
      <c r="AC27" s="135"/>
      <c r="AD27" s="135"/>
      <c r="AE27" s="135"/>
    </row>
    <row r="28" spans="2:31" ht="30" customHeight="1" x14ac:dyDescent="0.2">
      <c r="B28" s="38">
        <v>19</v>
      </c>
      <c r="C28" s="102" t="s">
        <v>94</v>
      </c>
      <c r="D28" s="99" t="s">
        <v>67</v>
      </c>
      <c r="E28" s="47">
        <v>264.47000000000003</v>
      </c>
      <c r="F28" s="51">
        <v>3967</v>
      </c>
      <c r="G28" s="47"/>
      <c r="H28" s="47"/>
      <c r="I28" s="48"/>
      <c r="J28" s="47"/>
      <c r="K28" s="49">
        <f t="shared" ref="K28:K33" si="62">F28</f>
        <v>3967</v>
      </c>
      <c r="L28" s="49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62"/>
      <c r="Y28" s="49">
        <v>296.45999999999998</v>
      </c>
      <c r="Z28" s="37">
        <f t="shared" ref="Z28:Z33" si="63">K28-Y28</f>
        <v>3670.54</v>
      </c>
      <c r="AA28" s="105"/>
      <c r="AB28" s="135"/>
      <c r="AC28" s="135"/>
      <c r="AD28" s="135"/>
      <c r="AE28" s="135"/>
    </row>
    <row r="29" spans="2:31" ht="3.75" hidden="1" customHeight="1" x14ac:dyDescent="0.2">
      <c r="B29" s="106">
        <v>20</v>
      </c>
      <c r="C29" s="61"/>
      <c r="D29" s="96"/>
      <c r="E29" s="47">
        <v>264.47000000000003</v>
      </c>
      <c r="F29" s="51">
        <v>3967</v>
      </c>
      <c r="G29" s="47"/>
      <c r="H29" s="47"/>
      <c r="I29" s="48"/>
      <c r="J29" s="47"/>
      <c r="K29" s="49">
        <f t="shared" si="62"/>
        <v>3967</v>
      </c>
      <c r="L29" s="4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62" t="s">
        <v>89</v>
      </c>
      <c r="Y29" s="49">
        <v>296.45999999999998</v>
      </c>
      <c r="Z29" s="37">
        <f t="shared" si="63"/>
        <v>3670.54</v>
      </c>
      <c r="AA29" s="105"/>
      <c r="AB29" s="35"/>
      <c r="AC29" s="35"/>
      <c r="AD29" s="35"/>
      <c r="AE29" s="35"/>
    </row>
    <row r="30" spans="2:31" ht="26.25" hidden="1" customHeight="1" x14ac:dyDescent="0.2">
      <c r="B30" s="106">
        <v>21</v>
      </c>
      <c r="C30" s="61"/>
      <c r="D30" s="96"/>
      <c r="E30" s="47">
        <v>264.47000000000003</v>
      </c>
      <c r="F30" s="51">
        <v>3967</v>
      </c>
      <c r="G30" s="47"/>
      <c r="H30" s="47"/>
      <c r="I30" s="48"/>
      <c r="J30" s="47"/>
      <c r="K30" s="49">
        <f t="shared" si="62"/>
        <v>3967</v>
      </c>
      <c r="L30" s="49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62" t="s">
        <v>90</v>
      </c>
      <c r="Y30" s="49">
        <v>296.45999999999998</v>
      </c>
      <c r="Z30" s="37">
        <f t="shared" si="63"/>
        <v>3670.54</v>
      </c>
      <c r="AA30" s="105"/>
      <c r="AB30" s="35"/>
      <c r="AC30" s="35"/>
      <c r="AD30" s="35"/>
      <c r="AE30" s="35"/>
    </row>
    <row r="31" spans="2:31" ht="25.5" hidden="1" customHeight="1" x14ac:dyDescent="0.2">
      <c r="B31" s="38">
        <v>22</v>
      </c>
      <c r="C31" s="61"/>
      <c r="D31" s="96"/>
      <c r="E31" s="47">
        <v>264.47000000000003</v>
      </c>
      <c r="F31" s="51">
        <v>3967</v>
      </c>
      <c r="G31" s="47"/>
      <c r="H31" s="47"/>
      <c r="I31" s="48"/>
      <c r="J31" s="47"/>
      <c r="K31" s="49">
        <f t="shared" si="62"/>
        <v>3967</v>
      </c>
      <c r="L31" s="49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  <c r="X31" s="62" t="s">
        <v>91</v>
      </c>
      <c r="Y31" s="49">
        <v>296.45999999999998</v>
      </c>
      <c r="Z31" s="37">
        <f t="shared" si="63"/>
        <v>3670.54</v>
      </c>
      <c r="AA31" s="105"/>
      <c r="AB31" s="35"/>
      <c r="AC31" s="35"/>
      <c r="AD31" s="35"/>
      <c r="AE31" s="35"/>
    </row>
    <row r="32" spans="2:31" ht="27.75" customHeight="1" x14ac:dyDescent="0.2">
      <c r="B32" s="106">
        <v>23</v>
      </c>
      <c r="C32" s="61" t="s">
        <v>99</v>
      </c>
      <c r="D32" s="99" t="s">
        <v>67</v>
      </c>
      <c r="E32" s="47">
        <v>264.47000000000003</v>
      </c>
      <c r="F32" s="51">
        <v>3967</v>
      </c>
      <c r="G32" s="47"/>
      <c r="H32" s="47"/>
      <c r="I32" s="48"/>
      <c r="J32" s="47"/>
      <c r="K32" s="49">
        <f t="shared" si="62"/>
        <v>3967</v>
      </c>
      <c r="L32" s="49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/>
      <c r="X32" s="62"/>
      <c r="Y32" s="49">
        <v>296.45999999999998</v>
      </c>
      <c r="Z32" s="37">
        <f t="shared" si="63"/>
        <v>3670.54</v>
      </c>
      <c r="AA32" s="105"/>
      <c r="AB32" s="135"/>
      <c r="AC32" s="135"/>
      <c r="AD32" s="135"/>
      <c r="AE32" s="135"/>
    </row>
    <row r="33" spans="2:31" ht="27.75" customHeight="1" x14ac:dyDescent="0.2">
      <c r="B33" s="106">
        <v>24</v>
      </c>
      <c r="C33" s="61" t="s">
        <v>97</v>
      </c>
      <c r="D33" s="99" t="s">
        <v>67</v>
      </c>
      <c r="E33" s="47">
        <v>264.47000000000003</v>
      </c>
      <c r="F33" s="51">
        <v>3967</v>
      </c>
      <c r="G33" s="47"/>
      <c r="H33" s="47"/>
      <c r="I33" s="48"/>
      <c r="J33" s="47"/>
      <c r="K33" s="49">
        <f t="shared" si="62"/>
        <v>3967</v>
      </c>
      <c r="L33" s="49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62"/>
      <c r="Y33" s="49">
        <v>296.45999999999998</v>
      </c>
      <c r="Z33" s="37">
        <f t="shared" si="63"/>
        <v>3670.54</v>
      </c>
      <c r="AA33" s="105"/>
      <c r="AB33" s="135"/>
      <c r="AC33" s="135"/>
      <c r="AD33" s="135"/>
      <c r="AE33" s="135"/>
    </row>
    <row r="34" spans="2:31" ht="27.75" customHeight="1" x14ac:dyDescent="0.2">
      <c r="B34" s="38">
        <v>25</v>
      </c>
      <c r="C34" s="103" t="s">
        <v>100</v>
      </c>
      <c r="D34" s="99" t="s">
        <v>98</v>
      </c>
      <c r="E34" s="68">
        <f>F34/15</f>
        <v>214.30666666666667</v>
      </c>
      <c r="F34" s="67">
        <v>3214.6</v>
      </c>
      <c r="G34" s="68"/>
      <c r="H34" s="68"/>
      <c r="I34" s="69"/>
      <c r="J34" s="68"/>
      <c r="K34" s="67">
        <f>F34</f>
        <v>3214.6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70"/>
      <c r="Y34" s="67">
        <v>214.60267200000001</v>
      </c>
      <c r="Z34" s="65">
        <v>3000</v>
      </c>
      <c r="AA34" s="105"/>
      <c r="AB34" s="132"/>
      <c r="AC34" s="133"/>
      <c r="AD34" s="133"/>
      <c r="AE34" s="134"/>
    </row>
    <row r="35" spans="2:31" ht="27.75" customHeight="1" x14ac:dyDescent="0.2">
      <c r="B35" s="106">
        <v>26</v>
      </c>
      <c r="C35" s="61"/>
      <c r="D35" s="99"/>
      <c r="E35" s="47"/>
      <c r="F35" s="51"/>
      <c r="G35" s="47"/>
      <c r="H35" s="47"/>
      <c r="I35" s="48"/>
      <c r="J35" s="47"/>
      <c r="K35" s="49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62"/>
      <c r="Y35" s="49"/>
      <c r="Z35" s="37"/>
      <c r="AA35" s="105"/>
      <c r="AB35" s="132"/>
      <c r="AC35" s="133"/>
      <c r="AD35" s="133"/>
      <c r="AE35" s="134"/>
    </row>
    <row r="36" spans="2:31" ht="27.75" customHeight="1" x14ac:dyDescent="0.2">
      <c r="B36" s="106">
        <v>27</v>
      </c>
      <c r="C36" s="61"/>
      <c r="D36" s="99"/>
      <c r="E36" s="47"/>
      <c r="F36" s="51"/>
      <c r="G36" s="47"/>
      <c r="H36" s="47"/>
      <c r="I36" s="48"/>
      <c r="J36" s="47"/>
      <c r="K36" s="49"/>
      <c r="L36" s="49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  <c r="X36" s="62"/>
      <c r="Y36" s="49"/>
      <c r="Z36" s="37"/>
      <c r="AA36" s="105"/>
      <c r="AB36" s="135"/>
      <c r="AC36" s="135"/>
      <c r="AD36" s="135"/>
      <c r="AE36" s="135"/>
    </row>
    <row r="37" spans="2:31" ht="39.6" customHeight="1" x14ac:dyDescent="0.2">
      <c r="B37" s="153" t="s">
        <v>39</v>
      </c>
      <c r="C37" s="153"/>
      <c r="D37" s="153"/>
      <c r="E37" s="95">
        <f>E10+E11+E12+E13+E14+E15+E16+E17+E18+E19+E20+E27+E28+E32+E33+E34</f>
        <v>4783.7620000000006</v>
      </c>
      <c r="F37" s="95">
        <f>F10+F11+F12+F13+F14+F15+F16+F17+F18+F19+F20+F27+F28+F32+F33+F34</f>
        <v>71756.270000000019</v>
      </c>
      <c r="G37" s="95">
        <f t="shared" ref="G37:Z37" si="64">G10+G11+G12+G13+G14+G15+G16+G17+G18+G19+G20+G27+G28+G32+G33+G34</f>
        <v>2</v>
      </c>
      <c r="H37" s="95">
        <f t="shared" si="64"/>
        <v>2</v>
      </c>
      <c r="I37" s="95">
        <f t="shared" si="64"/>
        <v>0</v>
      </c>
      <c r="J37" s="95">
        <f t="shared" si="64"/>
        <v>0</v>
      </c>
      <c r="K37" s="95">
        <f t="shared" si="64"/>
        <v>71756.270000000019</v>
      </c>
      <c r="L37" s="95">
        <f t="shared" si="64"/>
        <v>0</v>
      </c>
      <c r="M37" s="95" t="e">
        <f t="shared" si="64"/>
        <v>#REF!</v>
      </c>
      <c r="N37" s="95" t="e">
        <f t="shared" si="64"/>
        <v>#REF!</v>
      </c>
      <c r="O37" s="95" t="e">
        <f t="shared" si="64"/>
        <v>#REF!</v>
      </c>
      <c r="P37" s="95" t="e">
        <f t="shared" si="64"/>
        <v>#REF!</v>
      </c>
      <c r="Q37" s="95" t="e">
        <f t="shared" si="64"/>
        <v>#REF!</v>
      </c>
      <c r="R37" s="95" t="e">
        <f t="shared" si="64"/>
        <v>#REF!</v>
      </c>
      <c r="S37" s="95" t="e">
        <f t="shared" si="64"/>
        <v>#REF!</v>
      </c>
      <c r="T37" s="95" t="e">
        <f t="shared" si="64"/>
        <v>#REF!</v>
      </c>
      <c r="U37" s="95" t="e">
        <f t="shared" si="64"/>
        <v>#REF!</v>
      </c>
      <c r="V37" s="95" t="e">
        <f t="shared" si="64"/>
        <v>#REF!</v>
      </c>
      <c r="W37" s="95">
        <f t="shared" si="64"/>
        <v>0</v>
      </c>
      <c r="X37" s="95"/>
      <c r="Y37" s="95">
        <f t="shared" si="64"/>
        <v>5976.3109919999997</v>
      </c>
      <c r="Z37" s="95">
        <f t="shared" si="64"/>
        <v>65797.960000000006</v>
      </c>
      <c r="AA37" s="107">
        <f>SUM(AA11:AA32)</f>
        <v>10272.940000000002</v>
      </c>
      <c r="AB37" s="136"/>
      <c r="AC37" s="136"/>
      <c r="AD37" s="136"/>
      <c r="AE37" s="136"/>
    </row>
    <row r="38" spans="2:31" x14ac:dyDescent="0.2">
      <c r="F38" s="26"/>
    </row>
    <row r="39" spans="2:31" x14ac:dyDescent="0.2">
      <c r="Y39" s="25"/>
    </row>
    <row r="42" spans="2:31" x14ac:dyDescent="0.2">
      <c r="C42" s="5" t="s">
        <v>59</v>
      </c>
      <c r="E42" s="5"/>
      <c r="X42" s="5" t="s">
        <v>60</v>
      </c>
    </row>
    <row r="43" spans="2:31" x14ac:dyDescent="0.2">
      <c r="C43" s="27" t="s">
        <v>58</v>
      </c>
      <c r="E43" s="138"/>
      <c r="F43" s="138"/>
      <c r="G43" s="138"/>
      <c r="H43" s="138"/>
      <c r="I43" s="138"/>
      <c r="J43" s="138"/>
      <c r="X43" s="34" t="s">
        <v>64</v>
      </c>
      <c r="Y43" s="34"/>
      <c r="Z43" s="26"/>
      <c r="AA43" s="26"/>
    </row>
    <row r="44" spans="2:31" x14ac:dyDescent="0.2">
      <c r="C44" s="27" t="s">
        <v>93</v>
      </c>
      <c r="E44" s="25"/>
      <c r="F44" s="25"/>
      <c r="G44" s="25"/>
      <c r="H44" s="25"/>
      <c r="I44" s="25"/>
      <c r="J44" s="25"/>
      <c r="K44" s="138" t="s">
        <v>69</v>
      </c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9" spans="4:27" x14ac:dyDescent="0.2">
      <c r="D49" s="28"/>
      <c r="Z49" s="26"/>
      <c r="AA49" s="26"/>
    </row>
  </sheetData>
  <mergeCells count="35">
    <mergeCell ref="AB5:AE5"/>
    <mergeCell ref="D7:D8"/>
    <mergeCell ref="Y5:Y6"/>
    <mergeCell ref="AB11:AE11"/>
    <mergeCell ref="AB16:AE16"/>
    <mergeCell ref="AB12:AE12"/>
    <mergeCell ref="AB14:AE14"/>
    <mergeCell ref="AB7:AE8"/>
    <mergeCell ref="AB10:AE10"/>
    <mergeCell ref="AB13:AE13"/>
    <mergeCell ref="AB15:AE15"/>
    <mergeCell ref="K44:Z44"/>
    <mergeCell ref="B2:Z2"/>
    <mergeCell ref="B3:Z3"/>
    <mergeCell ref="F4:K4"/>
    <mergeCell ref="O4:T4"/>
    <mergeCell ref="E43:J43"/>
    <mergeCell ref="B4:B6"/>
    <mergeCell ref="C4:C6"/>
    <mergeCell ref="D4:D6"/>
    <mergeCell ref="E4:E6"/>
    <mergeCell ref="B7:B9"/>
    <mergeCell ref="B37:D37"/>
    <mergeCell ref="AB34:AE34"/>
    <mergeCell ref="AB35:AE35"/>
    <mergeCell ref="AB36:AE36"/>
    <mergeCell ref="AB37:AE37"/>
    <mergeCell ref="AB17:AE17"/>
    <mergeCell ref="AB32:AE32"/>
    <mergeCell ref="AB33:AE33"/>
    <mergeCell ref="AB18:AE18"/>
    <mergeCell ref="AB19:AE19"/>
    <mergeCell ref="AB20:AE20"/>
    <mergeCell ref="AB27:AE27"/>
    <mergeCell ref="AB28:AE28"/>
  </mergeCells>
  <pageMargins left="0.7" right="0.7" top="0.75" bottom="0.75" header="0.3" footer="0.3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2023-06-05T18:16:26Z</cp:lastPrinted>
  <dcterms:created xsi:type="dcterms:W3CDTF">2000-05-05T04:08:27Z</dcterms:created>
  <dcterms:modified xsi:type="dcterms:W3CDTF">2023-06-05T18:16:29Z</dcterms:modified>
</cp:coreProperties>
</file>