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TESORERIA\ESCRITORIO\NOMINAS 2021-2024\NOMINAS 2021\1RA DE OCT 2021\"/>
    </mc:Choice>
  </mc:AlternateContent>
  <bookViews>
    <workbookView xWindow="0" yWindow="0" windowWidth="28800" windowHeight="12135" tabRatio="771"/>
  </bookViews>
  <sheets>
    <sheet name="NOMINA_ADM._2021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62913"/>
</workbook>
</file>

<file path=xl/calcChain.xml><?xml version="1.0" encoding="utf-8"?>
<calcChain xmlns="http://schemas.openxmlformats.org/spreadsheetml/2006/main">
  <c r="Y78" i="91" l="1"/>
  <c r="Z78" i="91" s="1"/>
  <c r="F162" i="91" l="1"/>
  <c r="G162" i="91"/>
  <c r="I162" i="91"/>
  <c r="J162" i="91"/>
  <c r="K162" i="91"/>
  <c r="U162" i="91"/>
  <c r="V162" i="91"/>
  <c r="W162" i="91"/>
  <c r="X162" i="91"/>
  <c r="F133" i="91"/>
  <c r="G133" i="91"/>
  <c r="I133" i="91"/>
  <c r="J133" i="91"/>
  <c r="K133" i="91"/>
  <c r="U133" i="91"/>
  <c r="V133" i="91"/>
  <c r="W133" i="91"/>
  <c r="X133" i="91"/>
  <c r="F80" i="91"/>
  <c r="G80" i="91"/>
  <c r="I80" i="91"/>
  <c r="J80" i="91"/>
  <c r="K80" i="91"/>
  <c r="U80" i="91"/>
  <c r="V80" i="91"/>
  <c r="W80" i="91"/>
  <c r="X80" i="91"/>
  <c r="H157" i="91" l="1"/>
  <c r="L157" i="91"/>
  <c r="E158" i="91"/>
  <c r="L158" i="91" s="1"/>
  <c r="H158" i="91"/>
  <c r="Y158" i="91"/>
  <c r="E159" i="91"/>
  <c r="L159" i="91" s="1"/>
  <c r="H159" i="91"/>
  <c r="Y159" i="91"/>
  <c r="E160" i="91"/>
  <c r="L160" i="91" s="1"/>
  <c r="H160" i="91"/>
  <c r="E161" i="91"/>
  <c r="L161" i="91" s="1"/>
  <c r="H161" i="91"/>
  <c r="Y161" i="91"/>
  <c r="Z161" i="91" s="1"/>
  <c r="Y192" i="91"/>
  <c r="E192" i="91"/>
  <c r="Y191" i="91"/>
  <c r="E191" i="91"/>
  <c r="Y183" i="91"/>
  <c r="Z183" i="91" s="1"/>
  <c r="H183" i="91"/>
  <c r="E183" i="91"/>
  <c r="L183" i="91" s="1"/>
  <c r="Y182" i="91"/>
  <c r="E182" i="91"/>
  <c r="H132" i="91"/>
  <c r="L132" i="91"/>
  <c r="M158" i="91" l="1"/>
  <c r="M157" i="91"/>
  <c r="N157" i="91" s="1"/>
  <c r="O157" i="91" s="1"/>
  <c r="M161" i="91"/>
  <c r="R161" i="91" s="1"/>
  <c r="M159" i="91"/>
  <c r="T159" i="91" s="1"/>
  <c r="P158" i="91"/>
  <c r="T158" i="91"/>
  <c r="N158" i="91"/>
  <c r="O158" i="91" s="1"/>
  <c r="R158" i="91"/>
  <c r="M160" i="91"/>
  <c r="M183" i="91"/>
  <c r="R183" i="91" s="1"/>
  <c r="M132" i="91"/>
  <c r="G194" i="91"/>
  <c r="I194" i="91"/>
  <c r="J194" i="91"/>
  <c r="K194" i="91"/>
  <c r="U194" i="91"/>
  <c r="V194" i="91"/>
  <c r="W194" i="91"/>
  <c r="X194" i="91"/>
  <c r="F194" i="91"/>
  <c r="G110" i="91"/>
  <c r="I110" i="91"/>
  <c r="J110" i="91"/>
  <c r="U110" i="91"/>
  <c r="V110" i="91"/>
  <c r="W110" i="91"/>
  <c r="X110" i="91"/>
  <c r="F110" i="91"/>
  <c r="Y128" i="91"/>
  <c r="Z128" i="91" s="1"/>
  <c r="E128" i="91"/>
  <c r="Y108" i="91"/>
  <c r="Z108" i="91" s="1"/>
  <c r="E108" i="91"/>
  <c r="Z106" i="91"/>
  <c r="Z107" i="91"/>
  <c r="Z105" i="91"/>
  <c r="Y77" i="91"/>
  <c r="Z77" i="91" s="1"/>
  <c r="E77" i="91"/>
  <c r="Y72" i="91"/>
  <c r="Z72" i="91" s="1"/>
  <c r="E72" i="91"/>
  <c r="Y65" i="91"/>
  <c r="E65" i="91"/>
  <c r="T132" i="91" l="1"/>
  <c r="P157" i="91"/>
  <c r="Q157" i="91" s="1"/>
  <c r="T157" i="91"/>
  <c r="R157" i="91"/>
  <c r="N132" i="91"/>
  <c r="T161" i="91"/>
  <c r="P159" i="91"/>
  <c r="P161" i="91"/>
  <c r="N161" i="91"/>
  <c r="O161" i="91" s="1"/>
  <c r="R159" i="91"/>
  <c r="N159" i="91"/>
  <c r="O159" i="91" s="1"/>
  <c r="Q159" i="91" s="1"/>
  <c r="Q158" i="91"/>
  <c r="S158" i="91" s="1"/>
  <c r="P160" i="91"/>
  <c r="T160" i="91"/>
  <c r="N160" i="91"/>
  <c r="O160" i="91" s="1"/>
  <c r="R160" i="91"/>
  <c r="P183" i="91"/>
  <c r="T183" i="91"/>
  <c r="N183" i="91"/>
  <c r="O183" i="91" s="1"/>
  <c r="P132" i="91"/>
  <c r="R132" i="91"/>
  <c r="Y46" i="91"/>
  <c r="Z46" i="91" s="1"/>
  <c r="Z56" i="91"/>
  <c r="Z55" i="91"/>
  <c r="E56" i="91"/>
  <c r="E55" i="91"/>
  <c r="Y54" i="91"/>
  <c r="Z54" i="91" s="1"/>
  <c r="E54" i="91"/>
  <c r="E52" i="91"/>
  <c r="Y51" i="91"/>
  <c r="Z51" i="91" s="1"/>
  <c r="E51" i="91"/>
  <c r="Y49" i="91"/>
  <c r="Z49" i="91" s="1"/>
  <c r="E49" i="91"/>
  <c r="Y48" i="91"/>
  <c r="Y47" i="91"/>
  <c r="Z53" i="91"/>
  <c r="Y52" i="91"/>
  <c r="Z52" i="91" s="1"/>
  <c r="Z48" i="91"/>
  <c r="Z47" i="91"/>
  <c r="Y45" i="91"/>
  <c r="E45" i="91"/>
  <c r="Y42" i="91"/>
  <c r="Z42" i="91" s="1"/>
  <c r="E42" i="91"/>
  <c r="Z43" i="91"/>
  <c r="E39" i="91"/>
  <c r="Y39" i="91"/>
  <c r="Z40" i="91"/>
  <c r="Y19" i="91"/>
  <c r="Z19" i="91" s="1"/>
  <c r="Y16" i="91"/>
  <c r="E19" i="91"/>
  <c r="V20" i="91"/>
  <c r="V198" i="91" s="1"/>
  <c r="F20" i="91"/>
  <c r="F198" i="91" s="1"/>
  <c r="Y9" i="91"/>
  <c r="Y10" i="91"/>
  <c r="Y11" i="91"/>
  <c r="Y12" i="91"/>
  <c r="Y13" i="91"/>
  <c r="Y14" i="91"/>
  <c r="Y15" i="91"/>
  <c r="E9" i="91"/>
  <c r="E10" i="91"/>
  <c r="E11" i="91"/>
  <c r="E12" i="91"/>
  <c r="E13" i="91"/>
  <c r="E14" i="91"/>
  <c r="E15" i="91"/>
  <c r="E16" i="91"/>
  <c r="E8" i="91"/>
  <c r="Y8" i="91"/>
  <c r="Z8" i="91" s="1"/>
  <c r="S157" i="91" l="1"/>
  <c r="O132" i="91"/>
  <c r="Q183" i="91"/>
  <c r="S183" i="91" s="1"/>
  <c r="Q161" i="91"/>
  <c r="S161" i="91" s="1"/>
  <c r="Q160" i="91"/>
  <c r="S160" i="91" s="1"/>
  <c r="S159" i="91"/>
  <c r="E20" i="91"/>
  <c r="Z39" i="91"/>
  <c r="Y20" i="91"/>
  <c r="Q132" i="91" l="1"/>
  <c r="E144" i="91"/>
  <c r="E141" i="91"/>
  <c r="E142" i="91"/>
  <c r="E143" i="91"/>
  <c r="E145" i="91"/>
  <c r="E146" i="91"/>
  <c r="E148" i="91"/>
  <c r="E149" i="91"/>
  <c r="E150" i="91"/>
  <c r="E151" i="91"/>
  <c r="E152" i="91"/>
  <c r="E153" i="91"/>
  <c r="E154" i="91"/>
  <c r="E155" i="91"/>
  <c r="E163" i="91"/>
  <c r="E164" i="91"/>
  <c r="E165" i="91"/>
  <c r="E166" i="91"/>
  <c r="E167" i="91"/>
  <c r="E168" i="91"/>
  <c r="E169" i="91"/>
  <c r="E170" i="91"/>
  <c r="E171" i="91"/>
  <c r="E172" i="91"/>
  <c r="E188" i="91"/>
  <c r="E140" i="91"/>
  <c r="E125" i="91"/>
  <c r="E133" i="91" s="1"/>
  <c r="E126" i="91"/>
  <c r="E109" i="91"/>
  <c r="E110" i="91" s="1"/>
  <c r="Y58" i="91"/>
  <c r="Y59" i="91"/>
  <c r="Y66" i="91"/>
  <c r="Y68" i="91"/>
  <c r="Z68" i="91" s="1"/>
  <c r="Y70" i="91"/>
  <c r="Z70" i="91" s="1"/>
  <c r="Y73" i="91"/>
  <c r="Z73" i="91" s="1"/>
  <c r="Y74" i="91"/>
  <c r="Z74" i="91" s="1"/>
  <c r="Y75" i="91"/>
  <c r="Z75" i="91" s="1"/>
  <c r="Y76" i="91"/>
  <c r="Z76" i="91" s="1"/>
  <c r="E58" i="91"/>
  <c r="E59" i="91"/>
  <c r="E66" i="91"/>
  <c r="E68" i="91"/>
  <c r="E70" i="91"/>
  <c r="E73" i="91"/>
  <c r="E74" i="91"/>
  <c r="E75" i="91"/>
  <c r="E76" i="91"/>
  <c r="E162" i="91" l="1"/>
  <c r="E80" i="91"/>
  <c r="Y80" i="91"/>
  <c r="S132" i="91"/>
  <c r="E194" i="91"/>
  <c r="Z66" i="91"/>
  <c r="Z80" i="91" s="1"/>
  <c r="Y149" i="91"/>
  <c r="Z149" i="91" s="1"/>
  <c r="Y150" i="91"/>
  <c r="Z150" i="91" s="1"/>
  <c r="Y151" i="91"/>
  <c r="Z151" i="91" s="1"/>
  <c r="Y152" i="91"/>
  <c r="Z152" i="91" s="1"/>
  <c r="Y153" i="91"/>
  <c r="Z153" i="91" s="1"/>
  <c r="Y154" i="91"/>
  <c r="Z154" i="91" s="1"/>
  <c r="Y155" i="91"/>
  <c r="Y141" i="91"/>
  <c r="Z141" i="91" s="1"/>
  <c r="Y142" i="91"/>
  <c r="Z142" i="91" s="1"/>
  <c r="Y143" i="91"/>
  <c r="Y144" i="91"/>
  <c r="Z144" i="91" s="1"/>
  <c r="Y145" i="91"/>
  <c r="Z145" i="91" s="1"/>
  <c r="Y146" i="91"/>
  <c r="Z146" i="91" s="1"/>
  <c r="E198" i="91" l="1"/>
  <c r="AN49" i="93"/>
  <c r="AO49" i="93" s="1"/>
  <c r="AN27" i="93"/>
  <c r="AO27" i="93" s="1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 s="1"/>
  <c r="P18" i="96" s="1"/>
  <c r="O17" i="96"/>
  <c r="H17" i="96"/>
  <c r="P17" i="96" s="1"/>
  <c r="AD16" i="96"/>
  <c r="M16" i="96"/>
  <c r="AE16" i="96" s="1"/>
  <c r="E16" i="96"/>
  <c r="AD15" i="96"/>
  <c r="M15" i="96"/>
  <c r="AE15" i="96" s="1"/>
  <c r="E15" i="96"/>
  <c r="AD14" i="96"/>
  <c r="M14" i="96"/>
  <c r="AE14" i="96" s="1"/>
  <c r="H14" i="96"/>
  <c r="E14" i="96"/>
  <c r="O14" i="96" s="1"/>
  <c r="AD13" i="96"/>
  <c r="M13" i="96"/>
  <c r="AE13" i="96" s="1"/>
  <c r="H13" i="96"/>
  <c r="E13" i="96"/>
  <c r="O13" i="96" s="1"/>
  <c r="P13" i="96" s="1"/>
  <c r="AD12" i="96"/>
  <c r="M12" i="96"/>
  <c r="AE12" i="96" s="1"/>
  <c r="H12" i="96"/>
  <c r="E12" i="96"/>
  <c r="O12" i="96" s="1"/>
  <c r="AD11" i="96"/>
  <c r="M11" i="96"/>
  <c r="AE11" i="96" s="1"/>
  <c r="H11" i="96"/>
  <c r="E11" i="96"/>
  <c r="O11" i="96" s="1"/>
  <c r="AD10" i="96"/>
  <c r="M10" i="96"/>
  <c r="AE10" i="96" s="1"/>
  <c r="H10" i="96"/>
  <c r="E10" i="96"/>
  <c r="O10" i="96" s="1"/>
  <c r="AD9" i="96"/>
  <c r="M9" i="96"/>
  <c r="AE9" i="96" s="1"/>
  <c r="H9" i="96"/>
  <c r="P9" i="96" s="1"/>
  <c r="E9" i="96"/>
  <c r="O9" i="96" s="1"/>
  <c r="AD8" i="96"/>
  <c r="M8" i="96"/>
  <c r="AE8" i="96" s="1"/>
  <c r="H8" i="96"/>
  <c r="E8" i="96"/>
  <c r="O8" i="96" s="1"/>
  <c r="AD7" i="96"/>
  <c r="M7" i="96"/>
  <c r="AE7" i="96" s="1"/>
  <c r="H7" i="96"/>
  <c r="E7" i="96"/>
  <c r="O7" i="96" s="1"/>
  <c r="G20" i="91"/>
  <c r="G198" i="91" s="1"/>
  <c r="I20" i="91"/>
  <c r="I198" i="91" s="1"/>
  <c r="J20" i="91"/>
  <c r="J198" i="91" s="1"/>
  <c r="K20" i="91"/>
  <c r="U20" i="91"/>
  <c r="U198" i="91" s="1"/>
  <c r="W20" i="91"/>
  <c r="W198" i="91" s="1"/>
  <c r="X20" i="91"/>
  <c r="X198" i="91" s="1"/>
  <c r="H64" i="91"/>
  <c r="L64" i="91"/>
  <c r="L66" i="91"/>
  <c r="H66" i="91"/>
  <c r="H67" i="91"/>
  <c r="L67" i="91"/>
  <c r="L68" i="91"/>
  <c r="H68" i="91"/>
  <c r="H69" i="91"/>
  <c r="L69" i="91"/>
  <c r="L70" i="91"/>
  <c r="H70" i="91"/>
  <c r="H71" i="91"/>
  <c r="L71" i="91"/>
  <c r="L73" i="91"/>
  <c r="H73" i="91"/>
  <c r="L74" i="91"/>
  <c r="H74" i="91"/>
  <c r="L75" i="91"/>
  <c r="H75" i="91"/>
  <c r="L76" i="91"/>
  <c r="H76" i="91"/>
  <c r="Y105" i="91"/>
  <c r="Y106" i="91"/>
  <c r="Y107" i="91"/>
  <c r="Y109" i="91"/>
  <c r="Z109" i="91" s="1"/>
  <c r="Z110" i="91" s="1"/>
  <c r="Y125" i="91"/>
  <c r="Y133" i="91" s="1"/>
  <c r="Y126" i="91"/>
  <c r="Y188" i="91"/>
  <c r="Z194" i="91"/>
  <c r="AJ20" i="93"/>
  <c r="Y148" i="91"/>
  <c r="Z148" i="91" s="1"/>
  <c r="Y156" i="91"/>
  <c r="Y140" i="91"/>
  <c r="AN21" i="93"/>
  <c r="AL38" i="93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F98" i="93"/>
  <c r="AF99" i="93"/>
  <c r="AF100" i="93"/>
  <c r="AF101" i="93"/>
  <c r="Z90" i="93"/>
  <c r="AF90" i="93" s="1"/>
  <c r="Z91" i="93"/>
  <c r="AF91" i="93"/>
  <c r="Z92" i="93"/>
  <c r="AF92" i="93" s="1"/>
  <c r="Z93" i="93"/>
  <c r="AF93" i="93" s="1"/>
  <c r="Z94" i="93"/>
  <c r="AF94" i="93" s="1"/>
  <c r="Z95" i="93"/>
  <c r="AF95" i="93" s="1"/>
  <c r="U82" i="93"/>
  <c r="W82" i="93" s="1"/>
  <c r="Z82" i="93" s="1"/>
  <c r="AF82" i="93" s="1"/>
  <c r="U83" i="93"/>
  <c r="W83" i="93" s="1"/>
  <c r="Z83" i="93" s="1"/>
  <c r="AF83" i="93" s="1"/>
  <c r="U84" i="93"/>
  <c r="W84" i="93" s="1"/>
  <c r="Z84" i="93" s="1"/>
  <c r="AF84" i="93" s="1"/>
  <c r="U85" i="93"/>
  <c r="W85" i="93" s="1"/>
  <c r="Z85" i="93" s="1"/>
  <c r="AF85" i="93" s="1"/>
  <c r="U86" i="93"/>
  <c r="W86" i="93" s="1"/>
  <c r="Z86" i="93" s="1"/>
  <c r="AF86" i="93" s="1"/>
  <c r="U87" i="93"/>
  <c r="W87" i="93" s="1"/>
  <c r="Z87" i="93" s="1"/>
  <c r="AF87" i="93" s="1"/>
  <c r="U88" i="93"/>
  <c r="W88" i="93" s="1"/>
  <c r="Z88" i="93"/>
  <c r="AF88" i="93" s="1"/>
  <c r="U89" i="93"/>
  <c r="W89" i="93" s="1"/>
  <c r="Z89" i="93" s="1"/>
  <c r="AF89" i="93" s="1"/>
  <c r="U90" i="93"/>
  <c r="U91" i="93"/>
  <c r="U92" i="93"/>
  <c r="U93" i="93"/>
  <c r="U94" i="93"/>
  <c r="U95" i="93"/>
  <c r="U96" i="93"/>
  <c r="U97" i="93"/>
  <c r="U98" i="93"/>
  <c r="U99" i="93"/>
  <c r="O81" i="93"/>
  <c r="Q81" i="93" s="1"/>
  <c r="S81" i="93" s="1"/>
  <c r="U81" i="93" s="1"/>
  <c r="W81" i="93" s="1"/>
  <c r="Z81" i="93" s="1"/>
  <c r="AF81" i="93" s="1"/>
  <c r="E6" i="93"/>
  <c r="D6" i="93" s="1"/>
  <c r="N6" i="93" s="1"/>
  <c r="O6" i="93" s="1"/>
  <c r="Q6" i="93" s="1"/>
  <c r="S6" i="93" s="1"/>
  <c r="U6" i="93" s="1"/>
  <c r="E7" i="93"/>
  <c r="D7" i="93" s="1"/>
  <c r="N7" i="93" s="1"/>
  <c r="E8" i="93"/>
  <c r="D8" i="93" s="1"/>
  <c r="N8" i="93" s="1"/>
  <c r="E9" i="93"/>
  <c r="D9" i="93" s="1"/>
  <c r="N9" i="93" s="1"/>
  <c r="E10" i="93"/>
  <c r="D10" i="93" s="1"/>
  <c r="N10" i="93" s="1"/>
  <c r="E11" i="93"/>
  <c r="D11" i="93" s="1"/>
  <c r="N11" i="93" s="1"/>
  <c r="O11" i="93" s="1"/>
  <c r="Q11" i="93" s="1"/>
  <c r="S11" i="93" s="1"/>
  <c r="U11" i="93" s="1"/>
  <c r="E12" i="93"/>
  <c r="D12" i="93" s="1"/>
  <c r="N12" i="93" s="1"/>
  <c r="O12" i="93" s="1"/>
  <c r="E13" i="93"/>
  <c r="D13" i="93"/>
  <c r="N13" i="93" s="1"/>
  <c r="O13" i="93" s="1"/>
  <c r="E14" i="93"/>
  <c r="E15" i="93"/>
  <c r="D15" i="93" s="1"/>
  <c r="E16" i="93"/>
  <c r="D16" i="93"/>
  <c r="E17" i="93"/>
  <c r="D17" i="93" s="1"/>
  <c r="E18" i="93"/>
  <c r="D18" i="93" s="1"/>
  <c r="N18" i="93" s="1"/>
  <c r="O18" i="93" s="1"/>
  <c r="E19" i="93"/>
  <c r="D19" i="93" s="1"/>
  <c r="E20" i="93"/>
  <c r="D20" i="93" s="1"/>
  <c r="N20" i="93" s="1"/>
  <c r="O20" i="93" s="1"/>
  <c r="Q20" i="93" s="1"/>
  <c r="S20" i="93" s="1"/>
  <c r="U20" i="93" s="1"/>
  <c r="E22" i="93"/>
  <c r="E23" i="93"/>
  <c r="D23" i="93" s="1"/>
  <c r="N23" i="93" s="1"/>
  <c r="O23" i="93" s="1"/>
  <c r="E24" i="93"/>
  <c r="D24" i="93" s="1"/>
  <c r="N24" i="93" s="1"/>
  <c r="O24" i="93" s="1"/>
  <c r="Q24" i="93" s="1"/>
  <c r="S24" i="93" s="1"/>
  <c r="U24" i="93" s="1"/>
  <c r="E25" i="93"/>
  <c r="D25" i="93" s="1"/>
  <c r="N25" i="93" s="1"/>
  <c r="E26" i="93"/>
  <c r="O26" i="93" s="1"/>
  <c r="Q26" i="93"/>
  <c r="S26" i="93" s="1"/>
  <c r="E27" i="93"/>
  <c r="D27" i="93" s="1"/>
  <c r="N27" i="93" s="1"/>
  <c r="O27" i="93" s="1"/>
  <c r="E28" i="93"/>
  <c r="D28" i="93" s="1"/>
  <c r="N28" i="93" s="1"/>
  <c r="O28" i="93" s="1"/>
  <c r="Q28" i="93" s="1"/>
  <c r="S28" i="93" s="1"/>
  <c r="U28" i="93" s="1"/>
  <c r="E29" i="93"/>
  <c r="D29" i="93" s="1"/>
  <c r="N29" i="93" s="1"/>
  <c r="O29" i="93" s="1"/>
  <c r="Q29" i="93" s="1"/>
  <c r="S29" i="93" s="1"/>
  <c r="U29" i="93" s="1"/>
  <c r="E30" i="93"/>
  <c r="D30" i="93"/>
  <c r="E31" i="93"/>
  <c r="D31" i="93" s="1"/>
  <c r="N31" i="93" s="1"/>
  <c r="O31" i="93" s="1"/>
  <c r="Q31" i="93" s="1"/>
  <c r="S31" i="93" s="1"/>
  <c r="U31" i="93" s="1"/>
  <c r="E32" i="93"/>
  <c r="D32" i="93" s="1"/>
  <c r="N32" i="93" s="1"/>
  <c r="O32" i="93" s="1"/>
  <c r="Q32" i="93" s="1"/>
  <c r="S32" i="93" s="1"/>
  <c r="U32" i="93" s="1"/>
  <c r="E33" i="93"/>
  <c r="D33" i="93" s="1"/>
  <c r="N33" i="93" s="1"/>
  <c r="O33" i="93" s="1"/>
  <c r="Q33" i="93" s="1"/>
  <c r="S33" i="93" s="1"/>
  <c r="U33" i="93" s="1"/>
  <c r="E34" i="93"/>
  <c r="E35" i="93"/>
  <c r="D35" i="93" s="1"/>
  <c r="N35" i="93" s="1"/>
  <c r="E36" i="93"/>
  <c r="D36" i="93" s="1"/>
  <c r="N36" i="93" s="1"/>
  <c r="E37" i="93"/>
  <c r="D37" i="93" s="1"/>
  <c r="N37" i="93" s="1"/>
  <c r="E38" i="93"/>
  <c r="E39" i="93"/>
  <c r="D39" i="93" s="1"/>
  <c r="N39" i="93" s="1"/>
  <c r="O39" i="93" s="1"/>
  <c r="Q39" i="93" s="1"/>
  <c r="S39" i="93" s="1"/>
  <c r="U39" i="93" s="1"/>
  <c r="E40" i="93"/>
  <c r="E41" i="93"/>
  <c r="D41" i="93" s="1"/>
  <c r="N41" i="93" s="1"/>
  <c r="E42" i="93"/>
  <c r="E43" i="93"/>
  <c r="D43" i="93" s="1"/>
  <c r="N43" i="93" s="1"/>
  <c r="E44" i="93"/>
  <c r="D44" i="93" s="1"/>
  <c r="N44" i="93" s="1"/>
  <c r="E45" i="93"/>
  <c r="D45" i="93" s="1"/>
  <c r="N45" i="93" s="1"/>
  <c r="O45" i="93" s="1"/>
  <c r="Q45" i="93" s="1"/>
  <c r="S45" i="93" s="1"/>
  <c r="U45" i="93" s="1"/>
  <c r="E46" i="93"/>
  <c r="D46" i="93" s="1"/>
  <c r="N46" i="93" s="1"/>
  <c r="E47" i="93"/>
  <c r="E48" i="93"/>
  <c r="D48" i="93" s="1"/>
  <c r="N48" i="93" s="1"/>
  <c r="E49" i="93"/>
  <c r="D49" i="93" s="1"/>
  <c r="N49" i="93" s="1"/>
  <c r="O49" i="93" s="1"/>
  <c r="Q49" i="93" s="1"/>
  <c r="S49" i="93" s="1"/>
  <c r="U49" i="93" s="1"/>
  <c r="E50" i="93"/>
  <c r="D50" i="93"/>
  <c r="N50" i="93" s="1"/>
  <c r="O50" i="93" s="1"/>
  <c r="Q50" i="93" s="1"/>
  <c r="S50" i="93" s="1"/>
  <c r="U50" i="93" s="1"/>
  <c r="E51" i="93"/>
  <c r="D51" i="93" s="1"/>
  <c r="N51" i="93" s="1"/>
  <c r="E52" i="93"/>
  <c r="D52" i="93" s="1"/>
  <c r="N52" i="93" s="1"/>
  <c r="E53" i="93"/>
  <c r="D53" i="93" s="1"/>
  <c r="E54" i="93"/>
  <c r="E55" i="93"/>
  <c r="E56" i="93"/>
  <c r="D56" i="93" s="1"/>
  <c r="N56" i="93" s="1"/>
  <c r="E57" i="93"/>
  <c r="E58" i="93"/>
  <c r="D58" i="93" s="1"/>
  <c r="N58" i="93" s="1"/>
  <c r="E59" i="93"/>
  <c r="D59" i="93" s="1"/>
  <c r="E60" i="93"/>
  <c r="D60" i="93"/>
  <c r="N60" i="93" s="1"/>
  <c r="O60" i="93" s="1"/>
  <c r="E61" i="93"/>
  <c r="E62" i="93"/>
  <c r="D62" i="93" s="1"/>
  <c r="N62" i="93" s="1"/>
  <c r="E63" i="93"/>
  <c r="D63" i="93" s="1"/>
  <c r="N63" i="93" s="1"/>
  <c r="E64" i="93"/>
  <c r="D64" i="93" s="1"/>
  <c r="N64" i="93" s="1"/>
  <c r="O64" i="93" s="1"/>
  <c r="Q64" i="93" s="1"/>
  <c r="S64" i="93" s="1"/>
  <c r="U64" i="93" s="1"/>
  <c r="E65" i="93"/>
  <c r="D65" i="93"/>
  <c r="N65" i="93" s="1"/>
  <c r="O65" i="93" s="1"/>
  <c r="E66" i="93"/>
  <c r="D66" i="93" s="1"/>
  <c r="N66" i="93" s="1"/>
  <c r="O66" i="93" s="1"/>
  <c r="Q66" i="93" s="1"/>
  <c r="S66" i="93" s="1"/>
  <c r="U66" i="93" s="1"/>
  <c r="E67" i="93"/>
  <c r="D67" i="93" s="1"/>
  <c r="N67" i="93" s="1"/>
  <c r="O67" i="93" s="1"/>
  <c r="Q67" i="93" s="1"/>
  <c r="S67" i="93" s="1"/>
  <c r="U67" i="93" s="1"/>
  <c r="E68" i="93"/>
  <c r="D68" i="93" s="1"/>
  <c r="E69" i="93"/>
  <c r="D69" i="93" s="1"/>
  <c r="N69" i="93" s="1"/>
  <c r="E70" i="93"/>
  <c r="E71" i="93"/>
  <c r="D71" i="93" s="1"/>
  <c r="N71" i="93" s="1"/>
  <c r="E72" i="93"/>
  <c r="D72" i="93" s="1"/>
  <c r="E73" i="93"/>
  <c r="D73" i="93" s="1"/>
  <c r="N73" i="93" s="1"/>
  <c r="E74" i="93"/>
  <c r="O74" i="93" s="1"/>
  <c r="Q74" i="93" s="1"/>
  <c r="S74" i="93" s="1"/>
  <c r="U74" i="93" s="1"/>
  <c r="E75" i="93"/>
  <c r="D75" i="93" s="1"/>
  <c r="N75" i="93" s="1"/>
  <c r="O75" i="93" s="1"/>
  <c r="Q75" i="93" s="1"/>
  <c r="S75" i="93" s="1"/>
  <c r="U75" i="93" s="1"/>
  <c r="E76" i="93"/>
  <c r="D76" i="93"/>
  <c r="N76" i="93" s="1"/>
  <c r="E77" i="93"/>
  <c r="D77" i="93" s="1"/>
  <c r="N77" i="93" s="1"/>
  <c r="O77" i="93" s="1"/>
  <c r="Q77" i="93" s="1"/>
  <c r="S77" i="93" s="1"/>
  <c r="U77" i="93" s="1"/>
  <c r="E78" i="93"/>
  <c r="D78" i="93" s="1"/>
  <c r="N78" i="93" s="1"/>
  <c r="E79" i="93"/>
  <c r="D79" i="93" s="1"/>
  <c r="N79" i="93" s="1"/>
  <c r="E80" i="93"/>
  <c r="O80" i="93" s="1"/>
  <c r="P80" i="93" s="1"/>
  <c r="Q80" i="93" s="1"/>
  <c r="S80" i="93" s="1"/>
  <c r="U80" i="93" s="1"/>
  <c r="W80" i="93" s="1"/>
  <c r="E81" i="93"/>
  <c r="L81" i="93" s="1"/>
  <c r="E82" i="93"/>
  <c r="D82" i="93" s="1"/>
  <c r="E83" i="93"/>
  <c r="L83" i="93" s="1"/>
  <c r="E84" i="93"/>
  <c r="L84" i="93" s="1"/>
  <c r="E85" i="93"/>
  <c r="L85" i="93" s="1"/>
  <c r="E86" i="93"/>
  <c r="L86" i="93" s="1"/>
  <c r="E87" i="93"/>
  <c r="E88" i="93"/>
  <c r="E89" i="93"/>
  <c r="AH89" i="93" s="1"/>
  <c r="E90" i="93"/>
  <c r="E91" i="93"/>
  <c r="E92" i="93"/>
  <c r="E93" i="93"/>
  <c r="E94" i="93"/>
  <c r="AH94" i="93" s="1"/>
  <c r="E95" i="93"/>
  <c r="E96" i="93"/>
  <c r="AH96" i="93" s="1"/>
  <c r="E97" i="93"/>
  <c r="AH97" i="93" s="1"/>
  <c r="E98" i="93"/>
  <c r="E99" i="93"/>
  <c r="E100" i="93"/>
  <c r="AH100" i="93" s="1"/>
  <c r="E101" i="93"/>
  <c r="E102" i="93"/>
  <c r="E103" i="93"/>
  <c r="E104" i="93"/>
  <c r="E105" i="93"/>
  <c r="D14" i="93"/>
  <c r="N14" i="93" s="1"/>
  <c r="O14" i="93" s="1"/>
  <c r="Q14" i="93" s="1"/>
  <c r="S14" i="93" s="1"/>
  <c r="U14" i="93" s="1"/>
  <c r="D22" i="93"/>
  <c r="N22" i="93" s="1"/>
  <c r="D26" i="93"/>
  <c r="D34" i="93"/>
  <c r="D42" i="93"/>
  <c r="D57" i="93"/>
  <c r="N57" i="93" s="1"/>
  <c r="O57" i="93" s="1"/>
  <c r="Q57" i="93" s="1"/>
  <c r="S57" i="93" s="1"/>
  <c r="U57" i="93" s="1"/>
  <c r="D81" i="93"/>
  <c r="L87" i="93"/>
  <c r="D47" i="93"/>
  <c r="D40" i="93"/>
  <c r="N40" i="93" s="1"/>
  <c r="O40" i="93" s="1"/>
  <c r="Q40" i="93" s="1"/>
  <c r="S40" i="93" s="1"/>
  <c r="D38" i="93"/>
  <c r="N38" i="93" s="1"/>
  <c r="U26" i="93"/>
  <c r="E5" i="93"/>
  <c r="D5" i="93" s="1"/>
  <c r="N5" i="93" s="1"/>
  <c r="O5" i="93" s="1"/>
  <c r="Q5" i="93" s="1"/>
  <c r="S5" i="93" s="1"/>
  <c r="U5" i="93" s="1"/>
  <c r="L5" i="93"/>
  <c r="N72" i="93"/>
  <c r="N68" i="93"/>
  <c r="O68" i="93"/>
  <c r="Q68" i="93" s="1"/>
  <c r="S68" i="93" s="1"/>
  <c r="U68" i="93" s="1"/>
  <c r="O63" i="93"/>
  <c r="Q63" i="93" s="1"/>
  <c r="S63" i="93" s="1"/>
  <c r="U63" i="93" s="1"/>
  <c r="N53" i="93"/>
  <c r="O53" i="93" s="1"/>
  <c r="Q53" i="93" s="1"/>
  <c r="S53" i="93" s="1"/>
  <c r="U53" i="93" s="1"/>
  <c r="N47" i="93"/>
  <c r="O47" i="93" s="1"/>
  <c r="Q47" i="93" s="1"/>
  <c r="S47" i="93" s="1"/>
  <c r="U47" i="93" s="1"/>
  <c r="O44" i="93"/>
  <c r="Q44" i="93" s="1"/>
  <c r="O38" i="93"/>
  <c r="Q38" i="93" s="1"/>
  <c r="S38" i="93" s="1"/>
  <c r="U38" i="93" s="1"/>
  <c r="N30" i="93"/>
  <c r="O30" i="93" s="1"/>
  <c r="Q30" i="93" s="1"/>
  <c r="N17" i="93"/>
  <c r="N16" i="93"/>
  <c r="N15" i="93"/>
  <c r="N42" i="93"/>
  <c r="O42" i="93" s="1"/>
  <c r="Q42" i="93" s="1"/>
  <c r="S42" i="93" s="1"/>
  <c r="U42" i="93" s="1"/>
  <c r="N34" i="93"/>
  <c r="O34" i="93"/>
  <c r="Q34" i="93" s="1"/>
  <c r="S34" i="93" s="1"/>
  <c r="U34" i="93" s="1"/>
  <c r="N19" i="93"/>
  <c r="N59" i="93"/>
  <c r="O59" i="93" s="1"/>
  <c r="H139" i="91"/>
  <c r="H140" i="91"/>
  <c r="H141" i="91"/>
  <c r="H142" i="91"/>
  <c r="H143" i="91"/>
  <c r="H144" i="91"/>
  <c r="H145" i="91"/>
  <c r="H146" i="91"/>
  <c r="H147" i="91"/>
  <c r="H148" i="91"/>
  <c r="H149" i="91"/>
  <c r="H150" i="91"/>
  <c r="H151" i="91"/>
  <c r="H152" i="91"/>
  <c r="H153" i="91"/>
  <c r="H154" i="91"/>
  <c r="H156" i="91"/>
  <c r="O79" i="93"/>
  <c r="R79" i="93" s="1"/>
  <c r="L141" i="91"/>
  <c r="H107" i="91"/>
  <c r="L107" i="91"/>
  <c r="H106" i="91"/>
  <c r="L106" i="91"/>
  <c r="H126" i="91"/>
  <c r="L126" i="91"/>
  <c r="L154" i="91"/>
  <c r="L155" i="91"/>
  <c r="M155" i="91" s="1"/>
  <c r="L152" i="91"/>
  <c r="L149" i="91"/>
  <c r="L148" i="91"/>
  <c r="L144" i="91"/>
  <c r="L140" i="91"/>
  <c r="L105" i="91"/>
  <c r="H105" i="91"/>
  <c r="H103" i="91"/>
  <c r="L103" i="91"/>
  <c r="H104" i="91"/>
  <c r="L147" i="91"/>
  <c r="H189" i="91"/>
  <c r="L189" i="91"/>
  <c r="H188" i="91"/>
  <c r="H186" i="91"/>
  <c r="L186" i="91"/>
  <c r="L139" i="91"/>
  <c r="H125" i="91"/>
  <c r="H124" i="91"/>
  <c r="L124" i="91"/>
  <c r="H122" i="91"/>
  <c r="L122" i="91"/>
  <c r="L38" i="91"/>
  <c r="H79" i="91"/>
  <c r="H109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L79" i="91"/>
  <c r="H3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30" i="93"/>
  <c r="U30" i="93" s="1"/>
  <c r="L125" i="91"/>
  <c r="L133" i="91" s="1"/>
  <c r="L104" i="91"/>
  <c r="L146" i="91"/>
  <c r="L143" i="91"/>
  <c r="L153" i="91"/>
  <c r="L188" i="91"/>
  <c r="L142" i="91"/>
  <c r="L150" i="91"/>
  <c r="L145" i="91"/>
  <c r="L156" i="91"/>
  <c r="L151" i="91"/>
  <c r="S44" i="93"/>
  <c r="U44" i="93" s="1"/>
  <c r="U40" i="93"/>
  <c r="N74" i="93"/>
  <c r="D21" i="93"/>
  <c r="N21" i="93" s="1"/>
  <c r="O21" i="93" s="1"/>
  <c r="L162" i="91" l="1"/>
  <c r="P79" i="93"/>
  <c r="Q79" i="93" s="1"/>
  <c r="S79" i="93" s="1"/>
  <c r="L80" i="91"/>
  <c r="D74" i="93"/>
  <c r="H80" i="91"/>
  <c r="P8" i="96"/>
  <c r="P10" i="96"/>
  <c r="U10" i="96" s="1"/>
  <c r="P12" i="96"/>
  <c r="U12" i="96" s="1"/>
  <c r="H162" i="91"/>
  <c r="O56" i="93"/>
  <c r="Q56" i="93" s="1"/>
  <c r="S56" i="93" s="1"/>
  <c r="U56" i="93" s="1"/>
  <c r="AH87" i="93"/>
  <c r="AH91" i="93"/>
  <c r="T79" i="93"/>
  <c r="H133" i="91"/>
  <c r="AH83" i="93"/>
  <c r="Y162" i="91"/>
  <c r="H194" i="91"/>
  <c r="Y194" i="91"/>
  <c r="S17" i="96"/>
  <c r="W17" i="96"/>
  <c r="Q17" i="96"/>
  <c r="R17" i="96" s="1"/>
  <c r="U17" i="96"/>
  <c r="AH93" i="93"/>
  <c r="Y80" i="93"/>
  <c r="L80" i="93" s="1"/>
  <c r="Z80" i="93"/>
  <c r="AF80" i="93" s="1"/>
  <c r="AH80" i="93" s="1"/>
  <c r="AG80" i="93" s="1"/>
  <c r="O25" i="93"/>
  <c r="Q25" i="93" s="1"/>
  <c r="S25" i="93" s="1"/>
  <c r="U25" i="93" s="1"/>
  <c r="O72" i="93"/>
  <c r="AH90" i="93"/>
  <c r="D83" i="93"/>
  <c r="D80" i="93"/>
  <c r="AH92" i="93"/>
  <c r="V79" i="93"/>
  <c r="V74" i="93"/>
  <c r="AH86" i="93"/>
  <c r="L194" i="91"/>
  <c r="O62" i="93"/>
  <c r="Q62" i="93" s="1"/>
  <c r="S62" i="93" s="1"/>
  <c r="U62" i="93" s="1"/>
  <c r="O73" i="93"/>
  <c r="Q73" i="93" s="1"/>
  <c r="S73" i="93" s="1"/>
  <c r="U73" i="93" s="1"/>
  <c r="AH95" i="93"/>
  <c r="AH88" i="93"/>
  <c r="O58" i="93"/>
  <c r="V58" i="93" s="1"/>
  <c r="O48" i="93"/>
  <c r="Q48" i="93" s="1"/>
  <c r="S48" i="93" s="1"/>
  <c r="U48" i="93" s="1"/>
  <c r="P11" i="96"/>
  <c r="S11" i="96" s="1"/>
  <c r="O15" i="93"/>
  <c r="Q15" i="93" s="1"/>
  <c r="S15" i="93" s="1"/>
  <c r="U15" i="93" s="1"/>
  <c r="O17" i="93"/>
  <c r="AH101" i="93"/>
  <c r="AH98" i="93"/>
  <c r="O78" i="93"/>
  <c r="V78" i="93" s="1"/>
  <c r="O76" i="93"/>
  <c r="V76" i="93" s="1"/>
  <c r="O71" i="93"/>
  <c r="Q71" i="93" s="1"/>
  <c r="S71" i="93" s="1"/>
  <c r="U71" i="93" s="1"/>
  <c r="O22" i="93"/>
  <c r="O16" i="93"/>
  <c r="V16" i="93" s="1"/>
  <c r="Z140" i="91"/>
  <c r="Z162" i="91" s="1"/>
  <c r="O19" i="96"/>
  <c r="AD19" i="96"/>
  <c r="P14" i="96"/>
  <c r="S14" i="96" s="1"/>
  <c r="AE18" i="96"/>
  <c r="AE19" i="96" s="1"/>
  <c r="Z125" i="91"/>
  <c r="Z133" i="91" s="1"/>
  <c r="H110" i="91"/>
  <c r="Y110" i="91"/>
  <c r="M139" i="91"/>
  <c r="R139" i="91" s="1"/>
  <c r="V21" i="93"/>
  <c r="Q21" i="93"/>
  <c r="S21" i="93" s="1"/>
  <c r="U21" i="93" s="1"/>
  <c r="W74" i="93"/>
  <c r="U18" i="96"/>
  <c r="Q8" i="96"/>
  <c r="R8" i="96" s="1"/>
  <c r="U13" i="96"/>
  <c r="S13" i="96"/>
  <c r="Q18" i="96"/>
  <c r="R18" i="96" s="1"/>
  <c r="T18" i="96" s="1"/>
  <c r="V18" i="96" s="1"/>
  <c r="S18" i="96"/>
  <c r="U8" i="96"/>
  <c r="Q13" i="96"/>
  <c r="R13" i="96" s="1"/>
  <c r="T13" i="96" s="1"/>
  <c r="V38" i="93"/>
  <c r="W38" i="93" s="1"/>
  <c r="V34" i="93"/>
  <c r="W34" i="93" s="1"/>
  <c r="V77" i="93"/>
  <c r="V66" i="93"/>
  <c r="W66" i="93" s="1"/>
  <c r="W12" i="96"/>
  <c r="V14" i="93"/>
  <c r="W14" i="93" s="1"/>
  <c r="V67" i="93"/>
  <c r="W67" i="93" s="1"/>
  <c r="W18" i="96"/>
  <c r="V26" i="93"/>
  <c r="W26" i="93" s="1"/>
  <c r="Z26" i="93" s="1"/>
  <c r="AF26" i="93" s="1"/>
  <c r="AH26" i="93" s="1"/>
  <c r="AG26" i="93" s="1"/>
  <c r="V32" i="93"/>
  <c r="W32" i="93" s="1"/>
  <c r="V39" i="93"/>
  <c r="W39" i="93" s="1"/>
  <c r="V20" i="93"/>
  <c r="W20" i="93" s="1"/>
  <c r="V29" i="93"/>
  <c r="V42" i="93"/>
  <c r="W42" i="93" s="1"/>
  <c r="V30" i="93"/>
  <c r="W30" i="93" s="1"/>
  <c r="V63" i="93"/>
  <c r="W63" i="93" s="1"/>
  <c r="V68" i="93"/>
  <c r="W68" i="93" s="1"/>
  <c r="V57" i="93"/>
  <c r="W57" i="93" s="1"/>
  <c r="V48" i="93"/>
  <c r="W48" i="93" s="1"/>
  <c r="V53" i="93"/>
  <c r="W53" i="93" s="1"/>
  <c r="V5" i="93"/>
  <c r="W5" i="93" s="1"/>
  <c r="Z5" i="93" s="1"/>
  <c r="AF5" i="93" s="1"/>
  <c r="V25" i="93"/>
  <c r="V64" i="93"/>
  <c r="W64" i="93" s="1"/>
  <c r="V11" i="93"/>
  <c r="W11" i="93" s="1"/>
  <c r="V49" i="93"/>
  <c r="W49" i="93" s="1"/>
  <c r="V50" i="93"/>
  <c r="W50" i="93" s="1"/>
  <c r="V44" i="93"/>
  <c r="W44" i="93" s="1"/>
  <c r="V45" i="93"/>
  <c r="W45" i="93" s="1"/>
  <c r="Q23" i="93"/>
  <c r="S23" i="93" s="1"/>
  <c r="U23" i="93" s="1"/>
  <c r="V23" i="93"/>
  <c r="Q22" i="93"/>
  <c r="S22" i="93" s="1"/>
  <c r="U22" i="93" s="1"/>
  <c r="V22" i="93"/>
  <c r="Q16" i="93"/>
  <c r="S16" i="93" s="1"/>
  <c r="U16" i="93" s="1"/>
  <c r="S9" i="96"/>
  <c r="Q9" i="96"/>
  <c r="U9" i="96"/>
  <c r="R9" i="96"/>
  <c r="W9" i="96"/>
  <c r="W10" i="96"/>
  <c r="W14" i="96"/>
  <c r="V33" i="93"/>
  <c r="W33" i="93" s="1"/>
  <c r="Q59" i="93"/>
  <c r="S59" i="93" s="1"/>
  <c r="U59" i="93" s="1"/>
  <c r="V59" i="93"/>
  <c r="V56" i="93"/>
  <c r="W56" i="93" s="1"/>
  <c r="V12" i="93"/>
  <c r="Q12" i="93"/>
  <c r="S12" i="93" s="1"/>
  <c r="U12" i="93" s="1"/>
  <c r="W77" i="93"/>
  <c r="W25" i="93"/>
  <c r="V75" i="93"/>
  <c r="W75" i="93" s="1"/>
  <c r="V40" i="93"/>
  <c r="W40" i="93" s="1"/>
  <c r="Q78" i="93"/>
  <c r="S78" i="93" s="1"/>
  <c r="U78" i="93" s="1"/>
  <c r="V18" i="93"/>
  <c r="Q18" i="93"/>
  <c r="S18" i="93" s="1"/>
  <c r="U18" i="93" s="1"/>
  <c r="W18" i="93" s="1"/>
  <c r="V31" i="93"/>
  <c r="W31" i="93" s="1"/>
  <c r="W8" i="96"/>
  <c r="W29" i="93"/>
  <c r="Q27" i="93"/>
  <c r="S27" i="93" s="1"/>
  <c r="U27" i="93" s="1"/>
  <c r="V27" i="93"/>
  <c r="V24" i="93"/>
  <c r="W24" i="93" s="1"/>
  <c r="V28" i="93"/>
  <c r="W28" i="93" s="1"/>
  <c r="V6" i="93"/>
  <c r="W6" i="93" s="1"/>
  <c r="V73" i="93"/>
  <c r="W73" i="93" s="1"/>
  <c r="Q65" i="93"/>
  <c r="S65" i="93" s="1"/>
  <c r="U65" i="93" s="1"/>
  <c r="V65" i="93"/>
  <c r="V60" i="93"/>
  <c r="Q60" i="93"/>
  <c r="S60" i="93" s="1"/>
  <c r="U60" i="93" s="1"/>
  <c r="Q58" i="93"/>
  <c r="S58" i="93" s="1"/>
  <c r="U58" i="93" s="1"/>
  <c r="V13" i="93"/>
  <c r="Q13" i="93"/>
  <c r="S13" i="93" s="1"/>
  <c r="U13" i="93" s="1"/>
  <c r="T17" i="96"/>
  <c r="V17" i="96" s="1"/>
  <c r="W13" i="96"/>
  <c r="AH82" i="93"/>
  <c r="L82" i="93"/>
  <c r="D61" i="93"/>
  <c r="N61" i="93" s="1"/>
  <c r="O61" i="93" s="1"/>
  <c r="O8" i="93"/>
  <c r="O52" i="93"/>
  <c r="O46" i="93"/>
  <c r="D55" i="93"/>
  <c r="N55" i="93" s="1"/>
  <c r="O55" i="93" s="1"/>
  <c r="O43" i="93"/>
  <c r="O37" i="93"/>
  <c r="H19" i="96"/>
  <c r="O35" i="93"/>
  <c r="O69" i="93"/>
  <c r="O7" i="93"/>
  <c r="L26" i="93"/>
  <c r="AH84" i="93"/>
  <c r="D54" i="93"/>
  <c r="N54" i="93" s="1"/>
  <c r="O54" i="93" s="1"/>
  <c r="D70" i="93"/>
  <c r="N70" i="93" s="1"/>
  <c r="O70" i="93" s="1"/>
  <c r="O10" i="93"/>
  <c r="AH85" i="93"/>
  <c r="E19" i="96"/>
  <c r="P7" i="96"/>
  <c r="M19" i="96"/>
  <c r="V47" i="93"/>
  <c r="W47" i="93" s="1"/>
  <c r="S8" i="96"/>
  <c r="Q11" i="96"/>
  <c r="R11" i="96" s="1"/>
  <c r="O19" i="93"/>
  <c r="O41" i="93"/>
  <c r="O51" i="93"/>
  <c r="O36" i="93"/>
  <c r="AH81" i="93"/>
  <c r="AG81" i="93" s="1"/>
  <c r="AH99" i="93"/>
  <c r="O9" i="93"/>
  <c r="M124" i="91"/>
  <c r="N124" i="91" s="1"/>
  <c r="O124" i="91" s="1"/>
  <c r="M189" i="91"/>
  <c r="T189" i="91" s="1"/>
  <c r="M103" i="91"/>
  <c r="P103" i="91" s="1"/>
  <c r="M151" i="91"/>
  <c r="N151" i="91" s="1"/>
  <c r="O151" i="91" s="1"/>
  <c r="M71" i="91"/>
  <c r="R71" i="91" s="1"/>
  <c r="M150" i="91"/>
  <c r="N150" i="91" s="1"/>
  <c r="M146" i="91"/>
  <c r="P146" i="91" s="1"/>
  <c r="T155" i="91"/>
  <c r="R155" i="91"/>
  <c r="M104" i="91"/>
  <c r="M144" i="91"/>
  <c r="N144" i="91" s="1"/>
  <c r="O144" i="91" s="1"/>
  <c r="Z20" i="91"/>
  <c r="M154" i="91"/>
  <c r="T154" i="91" s="1"/>
  <c r="M68" i="91"/>
  <c r="P68" i="91" s="1"/>
  <c r="M64" i="91"/>
  <c r="P64" i="91" s="1"/>
  <c r="M126" i="91"/>
  <c r="R126" i="91" s="1"/>
  <c r="M153" i="91"/>
  <c r="P153" i="91" s="1"/>
  <c r="M145" i="91"/>
  <c r="N145" i="91" s="1"/>
  <c r="M70" i="91"/>
  <c r="R70" i="91" s="1"/>
  <c r="G197" i="91"/>
  <c r="M76" i="91"/>
  <c r="N76" i="91" s="1"/>
  <c r="O76" i="91" s="1"/>
  <c r="M75" i="91"/>
  <c r="T75" i="91" s="1"/>
  <c r="M74" i="91"/>
  <c r="N74" i="91" s="1"/>
  <c r="O74" i="91" s="1"/>
  <c r="M105" i="91"/>
  <c r="N105" i="91" s="1"/>
  <c r="O105" i="91" s="1"/>
  <c r="G199" i="91"/>
  <c r="M156" i="91"/>
  <c r="N156" i="91" s="1"/>
  <c r="M147" i="91"/>
  <c r="N147" i="91" s="1"/>
  <c r="O147" i="91" s="1"/>
  <c r="M143" i="91"/>
  <c r="M69" i="91"/>
  <c r="N69" i="91" s="1"/>
  <c r="O69" i="91" s="1"/>
  <c r="I197" i="91"/>
  <c r="J197" i="91"/>
  <c r="J199" i="91"/>
  <c r="I199" i="91"/>
  <c r="M67" i="91"/>
  <c r="M66" i="91"/>
  <c r="K109" i="91"/>
  <c r="K110" i="91" s="1"/>
  <c r="K198" i="91" s="1"/>
  <c r="N155" i="91"/>
  <c r="O155" i="91" s="1"/>
  <c r="M188" i="91"/>
  <c r="P188" i="91" s="1"/>
  <c r="M149" i="91"/>
  <c r="M142" i="91"/>
  <c r="T142" i="91" s="1"/>
  <c r="M38" i="91"/>
  <c r="R38" i="91" s="1"/>
  <c r="M122" i="91"/>
  <c r="T122" i="91" s="1"/>
  <c r="M106" i="91"/>
  <c r="N106" i="91" s="1"/>
  <c r="O106" i="91" s="1"/>
  <c r="M107" i="91"/>
  <c r="R107" i="91" s="1"/>
  <c r="M152" i="91"/>
  <c r="P152" i="91" s="1"/>
  <c r="M140" i="91"/>
  <c r="M79" i="91"/>
  <c r="M186" i="91"/>
  <c r="H20" i="91"/>
  <c r="M125" i="91"/>
  <c r="M148" i="91"/>
  <c r="P148" i="91" s="1"/>
  <c r="M73" i="91"/>
  <c r="T73" i="91" s="1"/>
  <c r="M141" i="91"/>
  <c r="T141" i="91" s="1"/>
  <c r="P155" i="91"/>
  <c r="L20" i="91"/>
  <c r="W16" i="93" l="1"/>
  <c r="S12" i="96"/>
  <c r="Q10" i="96"/>
  <c r="R10" i="96" s="1"/>
  <c r="S10" i="96"/>
  <c r="T10" i="96" s="1"/>
  <c r="V10" i="96" s="1"/>
  <c r="X10" i="96" s="1"/>
  <c r="U79" i="93"/>
  <c r="W79" i="93"/>
  <c r="Z198" i="91"/>
  <c r="T9" i="96"/>
  <c r="V9" i="96" s="1"/>
  <c r="X9" i="96" s="1"/>
  <c r="M133" i="91"/>
  <c r="P140" i="91"/>
  <c r="M162" i="91"/>
  <c r="Q12" i="96"/>
  <c r="R12" i="96" s="1"/>
  <c r="U14" i="96"/>
  <c r="V62" i="93"/>
  <c r="W62" i="93" s="1"/>
  <c r="V15" i="93"/>
  <c r="W15" i="93" s="1"/>
  <c r="T79" i="91"/>
  <c r="M80" i="91"/>
  <c r="H198" i="91"/>
  <c r="N189" i="91"/>
  <c r="O189" i="91" s="1"/>
  <c r="Y79" i="93"/>
  <c r="L79" i="93" s="1"/>
  <c r="Z79" i="93"/>
  <c r="AF79" i="93" s="1"/>
  <c r="AH79" i="93" s="1"/>
  <c r="AG79" i="93" s="1"/>
  <c r="X17" i="96"/>
  <c r="V71" i="93"/>
  <c r="W71" i="93" s="1"/>
  <c r="V17" i="93"/>
  <c r="Q17" i="93"/>
  <c r="S17" i="93" s="1"/>
  <c r="U17" i="93" s="1"/>
  <c r="Q76" i="93"/>
  <c r="S76" i="93" s="1"/>
  <c r="U76" i="93" s="1"/>
  <c r="Q14" i="96"/>
  <c r="R14" i="96" s="1"/>
  <c r="W11" i="96"/>
  <c r="U11" i="96"/>
  <c r="Y198" i="91"/>
  <c r="Q72" i="93"/>
  <c r="S72" i="93" s="1"/>
  <c r="U72" i="93" s="1"/>
  <c r="V72" i="93"/>
  <c r="M194" i="91"/>
  <c r="N143" i="91"/>
  <c r="T66" i="91"/>
  <c r="P125" i="91"/>
  <c r="X18" i="96"/>
  <c r="T8" i="96"/>
  <c r="V8" i="96" s="1"/>
  <c r="X8" i="96" s="1"/>
  <c r="W58" i="93"/>
  <c r="Z58" i="93" s="1"/>
  <c r="AF58" i="93" s="1"/>
  <c r="AH58" i="93" s="1"/>
  <c r="AG58" i="93" s="1"/>
  <c r="V13" i="96"/>
  <c r="X13" i="96" s="1"/>
  <c r="R64" i="91"/>
  <c r="R146" i="91"/>
  <c r="P139" i="91"/>
  <c r="T139" i="91"/>
  <c r="N139" i="91"/>
  <c r="O139" i="91" s="1"/>
  <c r="N103" i="91"/>
  <c r="O103" i="91" s="1"/>
  <c r="Q103" i="91" s="1"/>
  <c r="T103" i="91"/>
  <c r="P124" i="91"/>
  <c r="Q124" i="91" s="1"/>
  <c r="R103" i="91"/>
  <c r="O150" i="91"/>
  <c r="N141" i="91"/>
  <c r="O141" i="91" s="1"/>
  <c r="R124" i="91"/>
  <c r="Z42" i="93"/>
  <c r="AF42" i="93" s="1"/>
  <c r="AH42" i="93" s="1"/>
  <c r="Y42" i="93"/>
  <c r="L42" i="93" s="1"/>
  <c r="Q54" i="93"/>
  <c r="S54" i="93" s="1"/>
  <c r="U54" i="93" s="1"/>
  <c r="W54" i="93" s="1"/>
  <c r="V54" i="93"/>
  <c r="Y24" i="93"/>
  <c r="L24" i="93" s="1"/>
  <c r="Z24" i="93"/>
  <c r="AF24" i="93" s="1"/>
  <c r="AH24" i="93" s="1"/>
  <c r="AG24" i="93" s="1"/>
  <c r="Y62" i="93"/>
  <c r="L62" i="93" s="1"/>
  <c r="Z62" i="93"/>
  <c r="AF62" i="93" s="1"/>
  <c r="AH62" i="93" s="1"/>
  <c r="AG62" i="93" s="1"/>
  <c r="Y49" i="93"/>
  <c r="L49" i="93" s="1"/>
  <c r="Z49" i="93"/>
  <c r="AF49" i="93" s="1"/>
  <c r="AH49" i="93" s="1"/>
  <c r="AG49" i="93" s="1"/>
  <c r="Z68" i="93"/>
  <c r="AF68" i="93" s="1"/>
  <c r="AH68" i="93" s="1"/>
  <c r="AG68" i="93" s="1"/>
  <c r="Y68" i="93"/>
  <c r="L68" i="93" s="1"/>
  <c r="Q55" i="93"/>
  <c r="S55" i="93" s="1"/>
  <c r="U55" i="93" s="1"/>
  <c r="V55" i="93"/>
  <c r="Z44" i="93"/>
  <c r="AF44" i="93" s="1"/>
  <c r="AH44" i="93" s="1"/>
  <c r="AG44" i="93" s="1"/>
  <c r="Y44" i="93"/>
  <c r="L44" i="93" s="1"/>
  <c r="Z64" i="93"/>
  <c r="AF64" i="93" s="1"/>
  <c r="AH64" i="93" s="1"/>
  <c r="AG64" i="93" s="1"/>
  <c r="Y64" i="93"/>
  <c r="L64" i="93" s="1"/>
  <c r="Y48" i="93"/>
  <c r="L48" i="93" s="1"/>
  <c r="Z48" i="93"/>
  <c r="AF48" i="93" s="1"/>
  <c r="AH48" i="93" s="1"/>
  <c r="AG48" i="93" s="1"/>
  <c r="Y67" i="93"/>
  <c r="L67" i="93" s="1"/>
  <c r="Z67" i="93"/>
  <c r="AF67" i="93" s="1"/>
  <c r="AH67" i="93" s="1"/>
  <c r="AG67" i="93" s="1"/>
  <c r="Z38" i="93"/>
  <c r="AF38" i="93" s="1"/>
  <c r="Y38" i="93"/>
  <c r="L38" i="93" s="1"/>
  <c r="Q70" i="93"/>
  <c r="S70" i="93" s="1"/>
  <c r="U70" i="93" s="1"/>
  <c r="V70" i="93"/>
  <c r="Z31" i="93"/>
  <c r="AF31" i="93" s="1"/>
  <c r="AH31" i="93" s="1"/>
  <c r="AG31" i="93" s="1"/>
  <c r="Y31" i="93"/>
  <c r="L31" i="93" s="1"/>
  <c r="Z47" i="93"/>
  <c r="AF47" i="93" s="1"/>
  <c r="AH47" i="93" s="1"/>
  <c r="AG47" i="93" s="1"/>
  <c r="Y47" i="93"/>
  <c r="L47" i="93" s="1"/>
  <c r="Y75" i="93"/>
  <c r="L75" i="93" s="1"/>
  <c r="Z75" i="93"/>
  <c r="AF75" i="93" s="1"/>
  <c r="AH75" i="93" s="1"/>
  <c r="AG75" i="93" s="1"/>
  <c r="Z33" i="93"/>
  <c r="AF33" i="93" s="1"/>
  <c r="AH33" i="93" s="1"/>
  <c r="AG33" i="93" s="1"/>
  <c r="Y33" i="93"/>
  <c r="L33" i="93" s="1"/>
  <c r="Z11" i="93"/>
  <c r="AF11" i="93" s="1"/>
  <c r="Y11" i="93"/>
  <c r="L11" i="93" s="1"/>
  <c r="Z53" i="93"/>
  <c r="AF53" i="93" s="1"/>
  <c r="AH53" i="93" s="1"/>
  <c r="AG53" i="93" s="1"/>
  <c r="Y53" i="93"/>
  <c r="L53" i="93" s="1"/>
  <c r="Q7" i="93"/>
  <c r="S7" i="93" s="1"/>
  <c r="U7" i="93" s="1"/>
  <c r="V7" i="93"/>
  <c r="Y50" i="93"/>
  <c r="L50" i="93" s="1"/>
  <c r="Z50" i="93"/>
  <c r="AF50" i="93" s="1"/>
  <c r="AH50" i="93" s="1"/>
  <c r="AG50" i="93" s="1"/>
  <c r="Z29" i="93"/>
  <c r="AF29" i="93" s="1"/>
  <c r="AH29" i="93" s="1"/>
  <c r="AG29" i="93" s="1"/>
  <c r="Y29" i="93"/>
  <c r="L29" i="93" s="1"/>
  <c r="Z18" i="93"/>
  <c r="AF18" i="93" s="1"/>
  <c r="AH18" i="93" s="1"/>
  <c r="AG18" i="93" s="1"/>
  <c r="Y18" i="93"/>
  <c r="L18" i="93" s="1"/>
  <c r="Z25" i="93"/>
  <c r="AF25" i="93" s="1"/>
  <c r="AH25" i="93" s="1"/>
  <c r="AG25" i="93" s="1"/>
  <c r="Y25" i="93"/>
  <c r="L25" i="93" s="1"/>
  <c r="Y30" i="93"/>
  <c r="L30" i="93" s="1"/>
  <c r="Z30" i="93"/>
  <c r="AF30" i="93" s="1"/>
  <c r="AH30" i="93" s="1"/>
  <c r="AG30" i="93" s="1"/>
  <c r="Z34" i="93"/>
  <c r="AF34" i="93" s="1"/>
  <c r="AH34" i="93" s="1"/>
  <c r="AG34" i="93" s="1"/>
  <c r="Y34" i="93"/>
  <c r="L34" i="93" s="1"/>
  <c r="Q69" i="93"/>
  <c r="S69" i="93" s="1"/>
  <c r="U69" i="93" s="1"/>
  <c r="V69" i="93"/>
  <c r="Q46" i="93"/>
  <c r="S46" i="93" s="1"/>
  <c r="U46" i="93" s="1"/>
  <c r="V46" i="93"/>
  <c r="Z6" i="93"/>
  <c r="AF6" i="93" s="1"/>
  <c r="Y6" i="93"/>
  <c r="L6" i="93" s="1"/>
  <c r="W23" i="93"/>
  <c r="P189" i="91"/>
  <c r="T124" i="91"/>
  <c r="R189" i="91"/>
  <c r="T151" i="91"/>
  <c r="Q36" i="93"/>
  <c r="S36" i="93" s="1"/>
  <c r="U36" i="93" s="1"/>
  <c r="V36" i="93"/>
  <c r="T11" i="96"/>
  <c r="V11" i="96" s="1"/>
  <c r="P19" i="96"/>
  <c r="W7" i="96"/>
  <c r="S7" i="96"/>
  <c r="Q7" i="96"/>
  <c r="Q19" i="96" s="1"/>
  <c r="U7" i="96"/>
  <c r="U19" i="96" s="1"/>
  <c r="Q8" i="93"/>
  <c r="S8" i="93" s="1"/>
  <c r="U8" i="93" s="1"/>
  <c r="V8" i="93"/>
  <c r="W13" i="93"/>
  <c r="W60" i="93"/>
  <c r="Z73" i="93"/>
  <c r="AF73" i="93" s="1"/>
  <c r="AH73" i="93" s="1"/>
  <c r="AG73" i="93" s="1"/>
  <c r="Y73" i="93"/>
  <c r="L73" i="93" s="1"/>
  <c r="W27" i="93"/>
  <c r="W76" i="93"/>
  <c r="W12" i="93"/>
  <c r="W59" i="93"/>
  <c r="W22" i="93"/>
  <c r="Y63" i="93"/>
  <c r="L63" i="93" s="1"/>
  <c r="Z63" i="93"/>
  <c r="AF63" i="93" s="1"/>
  <c r="AH63" i="93" s="1"/>
  <c r="AG63" i="93" s="1"/>
  <c r="Y20" i="93"/>
  <c r="L20" i="93" s="1"/>
  <c r="Z20" i="93"/>
  <c r="AF20" i="93" s="1"/>
  <c r="W21" i="93"/>
  <c r="Q9" i="93"/>
  <c r="S9" i="93" s="1"/>
  <c r="U9" i="93" s="1"/>
  <c r="V9" i="93"/>
  <c r="Q51" i="93"/>
  <c r="S51" i="93" s="1"/>
  <c r="U51" i="93" s="1"/>
  <c r="V51" i="93"/>
  <c r="V61" i="93"/>
  <c r="P61" i="93"/>
  <c r="Q61" i="93" s="1"/>
  <c r="T61" i="93"/>
  <c r="R61" i="93"/>
  <c r="Z77" i="93"/>
  <c r="AF77" i="93" s="1"/>
  <c r="AH77" i="93" s="1"/>
  <c r="AG77" i="93" s="1"/>
  <c r="Y77" i="93"/>
  <c r="L77" i="93" s="1"/>
  <c r="Z16" i="93"/>
  <c r="AF16" i="93" s="1"/>
  <c r="Y16" i="93"/>
  <c r="L16" i="93" s="1"/>
  <c r="Z39" i="93"/>
  <c r="AF39" i="93" s="1"/>
  <c r="AH39" i="93" s="1"/>
  <c r="AG39" i="93" s="1"/>
  <c r="Y39" i="93"/>
  <c r="L39" i="93" s="1"/>
  <c r="Z56" i="93"/>
  <c r="AF56" i="93" s="1"/>
  <c r="AH56" i="93" s="1"/>
  <c r="AG56" i="93" s="1"/>
  <c r="Y56" i="93"/>
  <c r="L56" i="93" s="1"/>
  <c r="Z66" i="93"/>
  <c r="AF66" i="93" s="1"/>
  <c r="AH66" i="93" s="1"/>
  <c r="AG66" i="93" s="1"/>
  <c r="Y66" i="93"/>
  <c r="L66" i="93" s="1"/>
  <c r="Q41" i="93"/>
  <c r="S41" i="93" s="1"/>
  <c r="U41" i="93" s="1"/>
  <c r="V41" i="93"/>
  <c r="V37" i="93"/>
  <c r="Q37" i="93"/>
  <c r="S37" i="93" s="1"/>
  <c r="U37" i="93" s="1"/>
  <c r="T12" i="96"/>
  <c r="V12" i="96" s="1"/>
  <c r="X12" i="96" s="1"/>
  <c r="Y71" i="93"/>
  <c r="L71" i="93" s="1"/>
  <c r="Z71" i="93"/>
  <c r="AF71" i="93" s="1"/>
  <c r="Z14" i="93"/>
  <c r="AF14" i="93" s="1"/>
  <c r="Y14" i="93"/>
  <c r="L14" i="93" s="1"/>
  <c r="W78" i="93"/>
  <c r="Z45" i="93"/>
  <c r="AF45" i="93" s="1"/>
  <c r="AH45" i="93" s="1"/>
  <c r="AG45" i="93" s="1"/>
  <c r="Y45" i="93"/>
  <c r="L45" i="93" s="1"/>
  <c r="Z57" i="93"/>
  <c r="AF57" i="93" s="1"/>
  <c r="AH57" i="93" s="1"/>
  <c r="AG57" i="93" s="1"/>
  <c r="Y57" i="93"/>
  <c r="L57" i="93" s="1"/>
  <c r="Y32" i="93"/>
  <c r="L32" i="93" s="1"/>
  <c r="Z32" i="93"/>
  <c r="AF32" i="93" s="1"/>
  <c r="AH32" i="93" s="1"/>
  <c r="AG32" i="93" s="1"/>
  <c r="Y74" i="93"/>
  <c r="L74" i="93" s="1"/>
  <c r="X74" i="93"/>
  <c r="Z74" i="93"/>
  <c r="AF74" i="93" s="1"/>
  <c r="AH74" i="93" s="1"/>
  <c r="AG74" i="93" s="1"/>
  <c r="R151" i="91"/>
  <c r="Q19" i="93"/>
  <c r="S19" i="93" s="1"/>
  <c r="U19" i="93" s="1"/>
  <c r="V19" i="93"/>
  <c r="Q10" i="93"/>
  <c r="S10" i="93" s="1"/>
  <c r="U10" i="93" s="1"/>
  <c r="V10" i="93"/>
  <c r="Q35" i="93"/>
  <c r="S35" i="93" s="1"/>
  <c r="U35" i="93" s="1"/>
  <c r="V35" i="93"/>
  <c r="Q43" i="93"/>
  <c r="S43" i="93" s="1"/>
  <c r="U43" i="93" s="1"/>
  <c r="V43" i="93"/>
  <c r="Q52" i="93"/>
  <c r="S52" i="93" s="1"/>
  <c r="U52" i="93" s="1"/>
  <c r="V52" i="93"/>
  <c r="W65" i="93"/>
  <c r="Z28" i="93"/>
  <c r="AF28" i="93" s="1"/>
  <c r="AH28" i="93" s="1"/>
  <c r="AG28" i="93" s="1"/>
  <c r="Y28" i="93"/>
  <c r="L28" i="93" s="1"/>
  <c r="Z40" i="93"/>
  <c r="AF40" i="93" s="1"/>
  <c r="AH40" i="93" s="1"/>
  <c r="AG40" i="93" s="1"/>
  <c r="Y40" i="93"/>
  <c r="L40" i="93" s="1"/>
  <c r="T14" i="96"/>
  <c r="V14" i="96" s="1"/>
  <c r="X14" i="96" s="1"/>
  <c r="AH5" i="93"/>
  <c r="AG5" i="93" s="1"/>
  <c r="AL5" i="93"/>
  <c r="Z15" i="93"/>
  <c r="AF15" i="93" s="1"/>
  <c r="Y15" i="93"/>
  <c r="L15" i="93" s="1"/>
  <c r="P104" i="91"/>
  <c r="P151" i="91"/>
  <c r="Q151" i="91" s="1"/>
  <c r="N146" i="91"/>
  <c r="O146" i="91" s="1"/>
  <c r="Q146" i="91" s="1"/>
  <c r="P107" i="91"/>
  <c r="T126" i="91"/>
  <c r="R145" i="91"/>
  <c r="T156" i="91"/>
  <c r="P76" i="91"/>
  <c r="Q76" i="91" s="1"/>
  <c r="P154" i="91"/>
  <c r="N71" i="91"/>
  <c r="O71" i="91" s="1"/>
  <c r="T71" i="91"/>
  <c r="P126" i="91"/>
  <c r="R76" i="91"/>
  <c r="P70" i="91"/>
  <c r="R66" i="91"/>
  <c r="T105" i="91"/>
  <c r="R150" i="91"/>
  <c r="R154" i="91"/>
  <c r="P150" i="91"/>
  <c r="T68" i="91"/>
  <c r="T150" i="91"/>
  <c r="T144" i="91"/>
  <c r="T107" i="91"/>
  <c r="T146" i="91"/>
  <c r="R74" i="91"/>
  <c r="T64" i="91"/>
  <c r="P71" i="91"/>
  <c r="R79" i="91"/>
  <c r="T145" i="91"/>
  <c r="R68" i="91"/>
  <c r="P141" i="91"/>
  <c r="R144" i="91"/>
  <c r="R153" i="91"/>
  <c r="R104" i="91"/>
  <c r="N68" i="91"/>
  <c r="O68" i="91" s="1"/>
  <c r="Q68" i="91" s="1"/>
  <c r="N126" i="91"/>
  <c r="O126" i="91" s="1"/>
  <c r="T140" i="91"/>
  <c r="R141" i="91"/>
  <c r="P144" i="91"/>
  <c r="Q144" i="91" s="1"/>
  <c r="N153" i="91"/>
  <c r="O153" i="91" s="1"/>
  <c r="Q153" i="91" s="1"/>
  <c r="N104" i="91"/>
  <c r="N154" i="91"/>
  <c r="O154" i="91" s="1"/>
  <c r="P79" i="91"/>
  <c r="P143" i="91"/>
  <c r="T153" i="91"/>
  <c r="T104" i="91"/>
  <c r="T143" i="91"/>
  <c r="N66" i="91"/>
  <c r="R188" i="91"/>
  <c r="N70" i="91"/>
  <c r="O70" i="91" s="1"/>
  <c r="P66" i="91"/>
  <c r="T76" i="91"/>
  <c r="R105" i="91"/>
  <c r="N107" i="91"/>
  <c r="O107" i="91" s="1"/>
  <c r="L109" i="91"/>
  <c r="L110" i="91" s="1"/>
  <c r="L198" i="91" s="1"/>
  <c r="P145" i="91"/>
  <c r="O156" i="91"/>
  <c r="N188" i="91"/>
  <c r="O188" i="91" s="1"/>
  <c r="Q188" i="91" s="1"/>
  <c r="P105" i="91"/>
  <c r="Q105" i="91" s="1"/>
  <c r="T147" i="91"/>
  <c r="N75" i="91"/>
  <c r="O75" i="91" s="1"/>
  <c r="T70" i="91"/>
  <c r="N64" i="91"/>
  <c r="O64" i="91" s="1"/>
  <c r="Q64" i="91" s="1"/>
  <c r="N79" i="91"/>
  <c r="R106" i="91"/>
  <c r="O145" i="91"/>
  <c r="R148" i="91"/>
  <c r="P75" i="91"/>
  <c r="T38" i="91"/>
  <c r="P69" i="91"/>
  <c r="Q69" i="91" s="1"/>
  <c r="T69" i="91"/>
  <c r="T106" i="91"/>
  <c r="R140" i="91"/>
  <c r="N148" i="91"/>
  <c r="O148" i="91" s="1"/>
  <c r="Q148" i="91" s="1"/>
  <c r="P74" i="91"/>
  <c r="Q74" i="91" s="1"/>
  <c r="P38" i="91"/>
  <c r="P106" i="91"/>
  <c r="Q106" i="91" s="1"/>
  <c r="N140" i="91"/>
  <c r="R147" i="91"/>
  <c r="R75" i="91"/>
  <c r="N38" i="91"/>
  <c r="O38" i="91" s="1"/>
  <c r="T74" i="91"/>
  <c r="P156" i="91"/>
  <c r="R156" i="91"/>
  <c r="N142" i="91"/>
  <c r="O142" i="91" s="1"/>
  <c r="T148" i="91"/>
  <c r="P147" i="91"/>
  <c r="Q147" i="91" s="1"/>
  <c r="Q155" i="91"/>
  <c r="S155" i="91" s="1"/>
  <c r="R69" i="91"/>
  <c r="R143" i="91"/>
  <c r="N149" i="91"/>
  <c r="O149" i="91" s="1"/>
  <c r="R149" i="91"/>
  <c r="T149" i="91"/>
  <c r="P149" i="91"/>
  <c r="P142" i="91"/>
  <c r="N122" i="91"/>
  <c r="O122" i="91" s="1"/>
  <c r="T152" i="91"/>
  <c r="N152" i="91"/>
  <c r="O152" i="91" s="1"/>
  <c r="Q152" i="91" s="1"/>
  <c r="P122" i="91"/>
  <c r="H197" i="91"/>
  <c r="R152" i="91"/>
  <c r="R142" i="91"/>
  <c r="T188" i="91"/>
  <c r="R122" i="91"/>
  <c r="R67" i="91"/>
  <c r="P67" i="91"/>
  <c r="T67" i="91"/>
  <c r="N67" i="91"/>
  <c r="O67" i="91" s="1"/>
  <c r="N186" i="91"/>
  <c r="O186" i="91" s="1"/>
  <c r="T186" i="91"/>
  <c r="P186" i="91"/>
  <c r="R186" i="91"/>
  <c r="N73" i="91"/>
  <c r="O73" i="91" s="1"/>
  <c r="P73" i="91"/>
  <c r="R73" i="91"/>
  <c r="H199" i="91"/>
  <c r="N125" i="91"/>
  <c r="T125" i="91"/>
  <c r="T133" i="91" s="1"/>
  <c r="M20" i="91"/>
  <c r="R125" i="91"/>
  <c r="R133" i="91" s="1"/>
  <c r="P80" i="91" l="1"/>
  <c r="S19" i="96"/>
  <c r="O140" i="91"/>
  <c r="N162" i="91"/>
  <c r="P162" i="91"/>
  <c r="R80" i="91"/>
  <c r="T80" i="91"/>
  <c r="N133" i="91"/>
  <c r="R162" i="91"/>
  <c r="T162" i="91"/>
  <c r="Y58" i="93"/>
  <c r="L58" i="93" s="1"/>
  <c r="W46" i="93"/>
  <c r="W7" i="93"/>
  <c r="P133" i="91"/>
  <c r="W72" i="93"/>
  <c r="O79" i="91"/>
  <c r="N80" i="91"/>
  <c r="Q189" i="91"/>
  <c r="S189" i="91" s="1"/>
  <c r="Q139" i="91"/>
  <c r="S139" i="91" s="1"/>
  <c r="Z72" i="93"/>
  <c r="AF72" i="93" s="1"/>
  <c r="AH72" i="93" s="1"/>
  <c r="AG72" i="93" s="1"/>
  <c r="Y72" i="93"/>
  <c r="L72" i="93" s="1"/>
  <c r="S146" i="91"/>
  <c r="X11" i="96"/>
  <c r="O143" i="91"/>
  <c r="R194" i="91"/>
  <c r="W19" i="96"/>
  <c r="O194" i="91"/>
  <c r="N194" i="91"/>
  <c r="P194" i="91"/>
  <c r="T194" i="91"/>
  <c r="W17" i="93"/>
  <c r="O125" i="91"/>
  <c r="O133" i="91" s="1"/>
  <c r="O66" i="91"/>
  <c r="Q66" i="91" s="1"/>
  <c r="S66" i="91" s="1"/>
  <c r="W37" i="93"/>
  <c r="Z37" i="93" s="1"/>
  <c r="AF37" i="93" s="1"/>
  <c r="AH37" i="93" s="1"/>
  <c r="AG37" i="93" s="1"/>
  <c r="S61" i="93"/>
  <c r="U61" i="93" s="1"/>
  <c r="W61" i="93" s="1"/>
  <c r="W51" i="93"/>
  <c r="S64" i="91"/>
  <c r="K199" i="91"/>
  <c r="S124" i="91"/>
  <c r="S103" i="91"/>
  <c r="K197" i="91"/>
  <c r="Q150" i="91"/>
  <c r="S150" i="91" s="1"/>
  <c r="S151" i="91"/>
  <c r="Q141" i="91"/>
  <c r="S141" i="91" s="1"/>
  <c r="Z61" i="93"/>
  <c r="AF61" i="93" s="1"/>
  <c r="AH61" i="93" s="1"/>
  <c r="AG61" i="93" s="1"/>
  <c r="Y61" i="93"/>
  <c r="L61" i="93" s="1"/>
  <c r="Y37" i="93"/>
  <c r="L37" i="93" s="1"/>
  <c r="Y23" i="93"/>
  <c r="L23" i="93" s="1"/>
  <c r="Z23" i="93"/>
  <c r="AF23" i="93" s="1"/>
  <c r="AH23" i="93" s="1"/>
  <c r="AG23" i="93" s="1"/>
  <c r="AL11" i="93"/>
  <c r="AH11" i="93"/>
  <c r="AG11" i="93" s="1"/>
  <c r="AH38" i="93"/>
  <c r="AG38" i="93" s="1"/>
  <c r="AO38" i="93"/>
  <c r="Z54" i="93"/>
  <c r="AF54" i="93" s="1"/>
  <c r="AH54" i="93" s="1"/>
  <c r="AG54" i="93" s="1"/>
  <c r="Y54" i="93"/>
  <c r="L54" i="93" s="1"/>
  <c r="W52" i="93"/>
  <c r="W19" i="93"/>
  <c r="R7" i="96"/>
  <c r="Q126" i="91"/>
  <c r="S126" i="91" s="1"/>
  <c r="AH15" i="93"/>
  <c r="AG15" i="93" s="1"/>
  <c r="AL15" i="93"/>
  <c r="Z65" i="93"/>
  <c r="AF65" i="93" s="1"/>
  <c r="AH65" i="93" s="1"/>
  <c r="AG65" i="93" s="1"/>
  <c r="Y65" i="93"/>
  <c r="L65" i="93" s="1"/>
  <c r="W43" i="93"/>
  <c r="W10" i="93"/>
  <c r="AN71" i="93"/>
  <c r="AH71" i="93"/>
  <c r="AG71" i="93" s="1"/>
  <c r="W41" i="93"/>
  <c r="AH16" i="93"/>
  <c r="AG16" i="93" s="1"/>
  <c r="AL16" i="93"/>
  <c r="Z21" i="93"/>
  <c r="AF21" i="93" s="1"/>
  <c r="Y21" i="93"/>
  <c r="L21" i="93" s="1"/>
  <c r="Z76" i="93"/>
  <c r="AF76" i="93" s="1"/>
  <c r="AH76" i="93" s="1"/>
  <c r="AG76" i="93" s="1"/>
  <c r="Y76" i="93"/>
  <c r="L76" i="93" s="1"/>
  <c r="Z60" i="93"/>
  <c r="AF60" i="93" s="1"/>
  <c r="AH60" i="93" s="1"/>
  <c r="AG60" i="93" s="1"/>
  <c r="Y60" i="93"/>
  <c r="L60" i="93" s="1"/>
  <c r="W36" i="93"/>
  <c r="Y78" i="93"/>
  <c r="L78" i="93" s="1"/>
  <c r="Z78" i="93"/>
  <c r="AF78" i="93" s="1"/>
  <c r="AH78" i="93" s="1"/>
  <c r="AG78" i="93" s="1"/>
  <c r="Z51" i="93"/>
  <c r="AF51" i="93" s="1"/>
  <c r="AH51" i="93" s="1"/>
  <c r="AG51" i="93" s="1"/>
  <c r="Y51" i="93"/>
  <c r="L51" i="93" s="1"/>
  <c r="AN20" i="93"/>
  <c r="AH20" i="93"/>
  <c r="AG20" i="93" s="1"/>
  <c r="Y22" i="93"/>
  <c r="L22" i="93" s="1"/>
  <c r="Z22" i="93"/>
  <c r="AF22" i="93" s="1"/>
  <c r="AH22" i="93" s="1"/>
  <c r="AG22" i="93" s="1"/>
  <c r="Z27" i="93"/>
  <c r="AF27" i="93" s="1"/>
  <c r="AH27" i="93" s="1"/>
  <c r="AG27" i="93" s="1"/>
  <c r="Y27" i="93"/>
  <c r="L27" i="93" s="1"/>
  <c r="Z13" i="93"/>
  <c r="AF13" i="93" s="1"/>
  <c r="Y13" i="93"/>
  <c r="L13" i="93" s="1"/>
  <c r="Z46" i="93"/>
  <c r="AF46" i="93" s="1"/>
  <c r="AH46" i="93" s="1"/>
  <c r="Y46" i="93"/>
  <c r="L46" i="93" s="1"/>
  <c r="Z7" i="93"/>
  <c r="AF7" i="93" s="1"/>
  <c r="Y7" i="93"/>
  <c r="L7" i="93" s="1"/>
  <c r="W35" i="93"/>
  <c r="Y59" i="93"/>
  <c r="L59" i="93" s="1"/>
  <c r="Z59" i="93"/>
  <c r="AF59" i="93" s="1"/>
  <c r="AH59" i="93" s="1"/>
  <c r="AG59" i="93" s="1"/>
  <c r="AH14" i="93"/>
  <c r="AG14" i="93" s="1"/>
  <c r="AL14" i="93"/>
  <c r="W9" i="93"/>
  <c r="Z12" i="93"/>
  <c r="AF12" i="93" s="1"/>
  <c r="Y12" i="93"/>
  <c r="L12" i="93" s="1"/>
  <c r="W8" i="93"/>
  <c r="AH6" i="93"/>
  <c r="AG6" i="93" s="1"/>
  <c r="AL6" i="93"/>
  <c r="W69" i="93"/>
  <c r="W70" i="93"/>
  <c r="W55" i="93"/>
  <c r="O104" i="91"/>
  <c r="Q154" i="91"/>
  <c r="S154" i="91" s="1"/>
  <c r="S147" i="91"/>
  <c r="S144" i="91"/>
  <c r="Q38" i="91"/>
  <c r="S38" i="91" s="1"/>
  <c r="S152" i="91"/>
  <c r="S188" i="91"/>
  <c r="Q107" i="91"/>
  <c r="S107" i="91" s="1"/>
  <c r="Q71" i="91"/>
  <c r="S71" i="91" s="1"/>
  <c r="S105" i="91"/>
  <c r="S153" i="91"/>
  <c r="S76" i="91"/>
  <c r="S106" i="91"/>
  <c r="Q145" i="91"/>
  <c r="S145" i="91" s="1"/>
  <c r="Q70" i="91"/>
  <c r="S70" i="91" s="1"/>
  <c r="Q142" i="91"/>
  <c r="S142" i="91" s="1"/>
  <c r="Q156" i="91"/>
  <c r="S156" i="91" s="1"/>
  <c r="S148" i="91"/>
  <c r="Q75" i="91"/>
  <c r="S75" i="91" s="1"/>
  <c r="Q67" i="91"/>
  <c r="S67" i="91" s="1"/>
  <c r="S74" i="91"/>
  <c r="S68" i="91"/>
  <c r="L197" i="91"/>
  <c r="P20" i="91"/>
  <c r="P199" i="91" s="1"/>
  <c r="S69" i="91"/>
  <c r="L199" i="91"/>
  <c r="M109" i="91"/>
  <c r="M110" i="91" s="1"/>
  <c r="M198" i="91" s="1"/>
  <c r="Q73" i="91"/>
  <c r="S73" i="91" s="1"/>
  <c r="R20" i="91"/>
  <c r="R199" i="91" s="1"/>
  <c r="Q122" i="91"/>
  <c r="S122" i="91" s="1"/>
  <c r="T20" i="91"/>
  <c r="T197" i="91" s="1"/>
  <c r="Q186" i="91"/>
  <c r="S186" i="91" s="1"/>
  <c r="Q149" i="91"/>
  <c r="S149" i="91" s="1"/>
  <c r="N20" i="91"/>
  <c r="N199" i="91" s="1"/>
  <c r="Q140" i="91"/>
  <c r="O20" i="91"/>
  <c r="O199" i="91" s="1"/>
  <c r="O80" i="91" l="1"/>
  <c r="O162" i="91"/>
  <c r="Q79" i="91"/>
  <c r="Q194" i="91"/>
  <c r="Q143" i="91"/>
  <c r="S143" i="91" s="1"/>
  <c r="Z17" i="93"/>
  <c r="AF17" i="93" s="1"/>
  <c r="AH17" i="93" s="1"/>
  <c r="AG17" i="93" s="1"/>
  <c r="Y17" i="93"/>
  <c r="L17" i="93" s="1"/>
  <c r="Q125" i="91"/>
  <c r="Q133" i="91" s="1"/>
  <c r="O197" i="91"/>
  <c r="T199" i="91"/>
  <c r="R197" i="91"/>
  <c r="N197" i="91"/>
  <c r="P197" i="91"/>
  <c r="Z55" i="93"/>
  <c r="AF55" i="93" s="1"/>
  <c r="AH55" i="93" s="1"/>
  <c r="AG55" i="93" s="1"/>
  <c r="Y55" i="93"/>
  <c r="L55" i="93" s="1"/>
  <c r="Y9" i="93"/>
  <c r="L9" i="93" s="1"/>
  <c r="Z9" i="93"/>
  <c r="AF9" i="93" s="1"/>
  <c r="AH13" i="93"/>
  <c r="AG13" i="93" s="1"/>
  <c r="AL13" i="93"/>
  <c r="Z41" i="93"/>
  <c r="AF41" i="93" s="1"/>
  <c r="AH41" i="93" s="1"/>
  <c r="AG41" i="93" s="1"/>
  <c r="Y41" i="93"/>
  <c r="L41" i="93" s="1"/>
  <c r="Z8" i="93"/>
  <c r="AF8" i="93" s="1"/>
  <c r="Y8" i="93"/>
  <c r="L8" i="93" s="1"/>
  <c r="Z35" i="93"/>
  <c r="AF35" i="93" s="1"/>
  <c r="AH35" i="93" s="1"/>
  <c r="AG35" i="93" s="1"/>
  <c r="Y35" i="93"/>
  <c r="L35" i="93" s="1"/>
  <c r="AH12" i="93"/>
  <c r="AG12" i="93" s="1"/>
  <c r="AL12" i="93"/>
  <c r="Y36" i="93"/>
  <c r="L36" i="93" s="1"/>
  <c r="Z36" i="93"/>
  <c r="AF36" i="93" s="1"/>
  <c r="AH36" i="93" s="1"/>
  <c r="AG36" i="93" s="1"/>
  <c r="Z10" i="93"/>
  <c r="AF10" i="93" s="1"/>
  <c r="Y10" i="93"/>
  <c r="L10" i="93" s="1"/>
  <c r="R19" i="96"/>
  <c r="T7" i="96"/>
  <c r="AH7" i="93"/>
  <c r="AG7" i="93" s="1"/>
  <c r="AL7" i="93"/>
  <c r="Y43" i="93"/>
  <c r="L43" i="93" s="1"/>
  <c r="Z43" i="93"/>
  <c r="AF43" i="93" s="1"/>
  <c r="AH43" i="93" s="1"/>
  <c r="AG43" i="93" s="1"/>
  <c r="Z19" i="93"/>
  <c r="AF19" i="93" s="1"/>
  <c r="Y19" i="93"/>
  <c r="L19" i="93" s="1"/>
  <c r="Y70" i="93"/>
  <c r="L70" i="93" s="1"/>
  <c r="Z70" i="93"/>
  <c r="AF70" i="93" s="1"/>
  <c r="AH70" i="93" s="1"/>
  <c r="AG70" i="93" s="1"/>
  <c r="AH21" i="93"/>
  <c r="AG21" i="93" s="1"/>
  <c r="AK21" i="93"/>
  <c r="Y52" i="93"/>
  <c r="L52" i="93" s="1"/>
  <c r="Z52" i="93"/>
  <c r="AF52" i="93" s="1"/>
  <c r="AH52" i="93" s="1"/>
  <c r="AG52" i="93" s="1"/>
  <c r="Z69" i="93"/>
  <c r="AF69" i="93" s="1"/>
  <c r="AH69" i="93" s="1"/>
  <c r="AG69" i="93" s="1"/>
  <c r="Y69" i="93"/>
  <c r="L69" i="93" s="1"/>
  <c r="M197" i="91"/>
  <c r="Q104" i="91"/>
  <c r="M199" i="91"/>
  <c r="N109" i="91"/>
  <c r="N110" i="91" s="1"/>
  <c r="N198" i="91" s="1"/>
  <c r="S140" i="91"/>
  <c r="S162" i="91" s="1"/>
  <c r="Q20" i="91"/>
  <c r="Q197" i="91" s="1"/>
  <c r="Q162" i="91" l="1"/>
  <c r="S79" i="91"/>
  <c r="S80" i="91" s="1"/>
  <c r="Q80" i="91"/>
  <c r="S194" i="91"/>
  <c r="S125" i="91"/>
  <c r="S133" i="91" s="1"/>
  <c r="Q199" i="91"/>
  <c r="V7" i="96"/>
  <c r="T19" i="96"/>
  <c r="AL9" i="93"/>
  <c r="AH9" i="93"/>
  <c r="AG9" i="93" s="1"/>
  <c r="AI21" i="93"/>
  <c r="AJ21" i="93"/>
  <c r="AL19" i="93"/>
  <c r="AH19" i="93"/>
  <c r="AG19" i="93" s="1"/>
  <c r="AH10" i="93"/>
  <c r="AG10" i="93" s="1"/>
  <c r="AL10" i="93"/>
  <c r="AH8" i="93"/>
  <c r="AG8" i="93" s="1"/>
  <c r="AL8" i="93"/>
  <c r="S104" i="91"/>
  <c r="O109" i="91"/>
  <c r="S20" i="91"/>
  <c r="S197" i="91" s="1"/>
  <c r="O110" i="91" l="1"/>
  <c r="O198" i="91" s="1"/>
  <c r="S199" i="91"/>
  <c r="P109" i="91"/>
  <c r="X7" i="96"/>
  <c r="X19" i="96" s="1"/>
  <c r="V19" i="96"/>
  <c r="P110" i="91" l="1"/>
  <c r="P198" i="91" s="1"/>
  <c r="Q109" i="91"/>
  <c r="Q110" i="91" l="1"/>
  <c r="Q198" i="91" s="1"/>
  <c r="R109" i="91"/>
  <c r="R110" i="91" l="1"/>
  <c r="R198" i="91" s="1"/>
  <c r="S109" i="91"/>
  <c r="S110" i="91" l="1"/>
  <c r="S198" i="91" s="1"/>
  <c r="T109" i="91"/>
  <c r="T110" i="91" l="1"/>
  <c r="T198" i="91" s="1"/>
</calcChain>
</file>

<file path=xl/sharedStrings.xml><?xml version="1.0" encoding="utf-8"?>
<sst xmlns="http://schemas.openxmlformats.org/spreadsheetml/2006/main" count="756" uniqueCount="292">
  <si>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</si>
  <si>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</si>
  <si>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</si>
  <si>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</si>
  <si>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</si>
  <si>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</si>
  <si>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</si>
  <si>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</si>
  <si>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</si>
  <si>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</si>
  <si>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</si>
  <si>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</si>
  <si>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</si>
  <si>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</si>
  <si>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</si>
  <si>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</si>
  <si>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</si>
  <si>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</si>
  <si>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</si>
  <si>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</si>
  <si>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</si>
  <si>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</si>
  <si>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</si>
  <si>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</si>
  <si>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</si>
  <si>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</si>
  <si>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</si>
  <si>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</si>
  <si>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</si>
  <si>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</si>
  <si>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</si>
  <si>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</si>
  <si>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</si>
  <si>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</si>
  <si>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</si>
  <si>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</si>
  <si>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</si>
  <si>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</si>
  <si>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</si>
  <si>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</si>
  <si>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</si>
  <si>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</si>
  <si>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</si>
  <si>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</si>
  <si>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</si>
  <si>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</si>
  <si>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</si>
  <si>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</si>
  <si>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</si>
  <si>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</si>
  <si>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</si>
  <si>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</si>
  <si>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</si>
  <si>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</si>
  <si>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</si>
  <si>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</si>
  <si>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</si>
  <si>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</si>
  <si>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</si>
  <si>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</si>
  <si>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</si>
  <si>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</si>
  <si>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</si>
  <si>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</si>
  <si>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</si>
  <si>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</si>
  <si>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</si>
  <si>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</si>
  <si>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</si>
  <si>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</si>
  <si>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</si>
  <si>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</si>
  <si>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</si>
  <si>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</si>
  <si>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</si>
  <si>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</si>
  <si>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</si>
  <si>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</si>
  <si>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</si>
  <si>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</si>
  <si>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</si>
  <si>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</si>
  <si>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</si>
  <si>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</si>
  <si>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</si>
  <si>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</si>
  <si>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</si>
  <si>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</si>
  <si>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</si>
  <si>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</si>
  <si>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</si>
  <si>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</si>
  <si>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</si>
  <si>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</si>
  <si>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</si>
  <si>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</si>
  <si>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</si>
  <si>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</si>
  <si>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</si>
  <si>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</si>
  <si>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</si>
  <si>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</si>
  <si>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</si>
  <si>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</si>
  <si>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</si>
  <si>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</si>
  <si>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</si>
  <si>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</si>
  <si>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</si>
  <si>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</si>
  <si>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</si>
  <si>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</si>
  <si>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</si>
  <si>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</si>
  <si>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</si>
  <si>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</si>
  <si>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</si>
  <si>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</si>
  <si>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</si>
  <si>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</si>
  <si>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</si>
  <si>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</si>
  <si>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</si>
  <si>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</si>
  <si>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</si>
  <si>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</si>
  <si>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</si>
  <si>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</si>
  <si>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</si>
  <si>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</si>
  <si>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</si>
  <si>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</si>
  <si>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</si>
  <si>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</si>
  <si>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</si>
  <si>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</si>
  <si>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</si>
  <si>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</si>
  <si>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</si>
  <si>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</si>
  <si>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</si>
  <si>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</si>
  <si>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</si>
  <si>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</si>
  <si>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</si>
  <si>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</si>
  <si>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</si>
  <si>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</si>
  <si>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</si>
  <si>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</si>
  <si>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</si>
  <si>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GUILLERMINA LAZARIT JUAREZ</t>
  </si>
  <si>
    <t>INSPECCION AGRICOLA Y GANADERA</t>
  </si>
  <si>
    <t>MARCELINO CANO ZEPEDA</t>
  </si>
  <si>
    <t>JEFE AREA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</si>
  <si>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</si>
  <si>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</si>
  <si>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</si>
  <si>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</si>
  <si>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</si>
  <si>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</si>
  <si>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</si>
  <si>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</si>
  <si>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</si>
  <si>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</si>
  <si>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</si>
  <si>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</si>
  <si>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</si>
  <si>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</si>
  <si>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</si>
  <si>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</si>
  <si>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</si>
  <si>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</si>
  <si>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</si>
  <si>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</si>
  <si>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</si>
  <si>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</si>
  <si>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</si>
  <si>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</si>
  <si>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</si>
  <si>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</si>
  <si>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</si>
  <si>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</si>
  <si>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</si>
  <si>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</si>
  <si>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</si>
  <si>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</si>
  <si>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</si>
  <si>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</si>
  <si>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</si>
  <si>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</si>
  <si>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</si>
  <si>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</si>
  <si>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</si>
  <si>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</si>
  <si>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</si>
  <si>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</si>
  <si>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</si>
  <si>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</si>
  <si>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</si>
  <si>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</si>
  <si>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</si>
  <si>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</si>
  <si>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</si>
  <si>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</si>
  <si>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</si>
  <si>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</si>
  <si>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</si>
  <si>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</si>
  <si>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</si>
  <si>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</si>
  <si>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</si>
  <si>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</si>
  <si>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</si>
  <si>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</si>
  <si>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</si>
  <si>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</si>
  <si>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</si>
  <si>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</si>
  <si>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</si>
  <si>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</si>
  <si>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</si>
  <si>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</si>
  <si>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</si>
  <si>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</si>
  <si>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</si>
  <si>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</si>
  <si>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</si>
  <si>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</si>
  <si>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</si>
  <si>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</si>
  <si>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JUAN CARLOS SANABRIA GONZALEZ  </t>
  </si>
  <si>
    <t xml:space="preserve">CRUZ MEJIA HERNANDEZ 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</si>
  <si>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</si>
  <si>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</si>
  <si>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</si>
  <si>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</si>
  <si>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</si>
  <si>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</si>
  <si>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</si>
  <si>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</si>
  <si>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</si>
  <si>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</si>
  <si>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>TIPO DE PAGO</t>
  </si>
  <si>
    <t xml:space="preserve">TRANSFERENCIA </t>
  </si>
  <si>
    <t>EFECTIVO</t>
  </si>
  <si>
    <t>ALONDRO TORRES VELASCO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</si>
  <si>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</si>
  <si>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</si>
  <si>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</si>
  <si>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</si>
  <si>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</si>
  <si>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</si>
  <si>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EDGAR HERNAN GONZALEZ MANCILLA</t>
  </si>
  <si>
    <t>OP MAQ</t>
  </si>
  <si>
    <t>FELIPE DE JESUS ZERMEÑO ROLON</t>
  </si>
  <si>
    <t>AUX. GRAL DE OBRA P</t>
  </si>
  <si>
    <t>PROFR. JOSE MARTIN HERNANDEZ ALVAREZ</t>
  </si>
  <si>
    <t>PROF. JOSE MARTIN HERNANDEZ ALVAREZ</t>
  </si>
  <si>
    <t>NOMINA ADMINISTRATIVA DEL 1  AL 15  DE OCTUBRE  DE 2021</t>
  </si>
  <si>
    <t>ERWIN GERMAN VARGAS RODRIGUEZ</t>
  </si>
  <si>
    <t>ALICIA GONZALEZ ROSALES</t>
  </si>
  <si>
    <t>SALVADOR CORTES CARDENAS</t>
  </si>
  <si>
    <t>JUANA HERNANDEZ RODRIGUEZ</t>
  </si>
  <si>
    <t>JOSE LUIS BAUTISTA LORENZO</t>
  </si>
  <si>
    <t>BEATRIZ REBECA VERDUZCO FARIAS</t>
  </si>
  <si>
    <t>KARLA MANCILLA ROBLES</t>
  </si>
  <si>
    <t>VICTOR ZERMEÑO SANCHEZ</t>
  </si>
  <si>
    <t>CLAUDIO NEGRETE ARMENTA</t>
  </si>
  <si>
    <t xml:space="preserve">JUAN MARTINEZ MORENO </t>
  </si>
  <si>
    <t>ERIKA IVETE GONZALEZ SANCHEZ</t>
  </si>
  <si>
    <t xml:space="preserve">JUAN MANUEL VAZQUEZ HERNANDEZ </t>
  </si>
  <si>
    <t>ECOLOGIA</t>
  </si>
  <si>
    <t>MARTHA GUDALUPE AGUIRRE C.</t>
  </si>
  <si>
    <t>DIR. CULTURA</t>
  </si>
  <si>
    <t>DESARROLLO SOCIAL Y ECONOMICO</t>
  </si>
  <si>
    <t>RUBEN MISRRAIM MAGAÑA CEBALLOS</t>
  </si>
  <si>
    <t>DESARROLLO SOCIAL</t>
  </si>
  <si>
    <t>DIR. JUVENTUD</t>
  </si>
  <si>
    <t>JUAN CHAVEZ MACIAS</t>
  </si>
  <si>
    <t>ANDRES GUILLERMO RINCON</t>
  </si>
  <si>
    <t>AUX. ADMON</t>
  </si>
  <si>
    <t>MONICA SANABRIA NEGRETE</t>
  </si>
  <si>
    <t>UNIDAD DE TRASNPARENCIA</t>
  </si>
  <si>
    <t>MA. DEL REFUGIO FLORES GONZALEZ</t>
  </si>
  <si>
    <t>GUILLERMO ANTONIO MAGAÑA ZUÑIGA</t>
  </si>
  <si>
    <t xml:space="preserve">DIRECTOR </t>
  </si>
  <si>
    <t>TESORERO</t>
  </si>
  <si>
    <t>CENTRO CULTURAL</t>
  </si>
  <si>
    <t>GLADIS MINERVA SILVA GONZALEZ</t>
  </si>
  <si>
    <t xml:space="preserve">              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</si>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</sst>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  <font>
      <sz val="9"/>
      <name val="Calibri"/>
      <family val="2"/>
      <scheme val="minor"/>
    </font>
    <font>
      <sz val="16"/>
      <color rgb="FFFF0000"/>
      <name val="Arial"/>
      <family val="2"/>
    </font>
    <font>
      <b/>
      <u/>
      <sz val="11"/>
      <color theme="3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2"/>
      <color rgb="FF00B050"/>
      <name val="Arial Black"/>
      <family val="2"/>
    </font>
    <font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6B07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74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2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fill"/>
    </xf>
    <xf numFmtId="0" fontId="11" fillId="0" borderId="0" xfId="0" applyFont="1" applyAlignment="1" applyProtection="1">
      <alignment horizontal="fill"/>
    </xf>
    <xf numFmtId="39" fontId="11" fillId="0" borderId="1" xfId="0" applyNumberFormat="1" applyFont="1" applyBorder="1" applyProtection="1"/>
    <xf numFmtId="10" fontId="11" fillId="0" borderId="1" xfId="0" applyNumberFormat="1" applyFont="1" applyBorder="1" applyProtection="1"/>
    <xf numFmtId="39" fontId="11" fillId="0" borderId="0" xfId="0" applyNumberFormat="1" applyFont="1" applyProtection="1"/>
    <xf numFmtId="39" fontId="11" fillId="0" borderId="2" xfId="0" applyNumberFormat="1" applyFont="1" applyBorder="1" applyProtection="1"/>
    <xf numFmtId="10" fontId="11" fillId="0" borderId="2" xfId="0" applyNumberFormat="1" applyFont="1" applyBorder="1" applyProtection="1"/>
    <xf numFmtId="0" fontId="11" fillId="0" borderId="2" xfId="0" applyFont="1" applyBorder="1" applyProtection="1"/>
    <xf numFmtId="0" fontId="13" fillId="0" borderId="0" xfId="0" applyFont="1" applyProtection="1"/>
    <xf numFmtId="0" fontId="12" fillId="0" borderId="0" xfId="0" applyFont="1" applyProtection="1">
      <protection locked="0"/>
    </xf>
    <xf numFmtId="39" fontId="11" fillId="0" borderId="1" xfId="0" applyNumberFormat="1" applyFont="1" applyBorder="1" applyProtection="1">
      <protection locked="0"/>
    </xf>
    <xf numFmtId="10" fontId="11" fillId="0" borderId="1" xfId="0" applyNumberFormat="1" applyFont="1" applyBorder="1" applyProtection="1">
      <protection locked="0"/>
    </xf>
    <xf numFmtId="39" fontId="11" fillId="0" borderId="1" xfId="0" applyNumberFormat="1" applyFont="1" applyFill="1" applyBorder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16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Fill="1" applyProtection="1"/>
    <xf numFmtId="44" fontId="5" fillId="0" borderId="0" xfId="4" applyFont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</xf>
    <xf numFmtId="43" fontId="4" fillId="0" borderId="1" xfId="2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8" fillId="0" borderId="0" xfId="0" applyNumberFormat="1" applyFont="1" applyFill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right"/>
    </xf>
    <xf numFmtId="44" fontId="2" fillId="0" borderId="8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</xf>
    <xf numFmtId="0" fontId="21" fillId="0" borderId="0" xfId="0" applyFont="1"/>
    <xf numFmtId="0" fontId="21" fillId="0" borderId="8" xfId="0" applyFont="1" applyBorder="1" applyAlignment="1" applyProtection="1">
      <alignment horizontal="center"/>
    </xf>
    <xf numFmtId="44" fontId="21" fillId="0" borderId="8" xfId="4" applyFont="1" applyBorder="1" applyAlignment="1" applyProtection="1">
      <alignment horizontal="right"/>
      <protection locked="0"/>
    </xf>
    <xf numFmtId="0" fontId="21" fillId="0" borderId="8" xfId="0" applyFont="1" applyFill="1" applyBorder="1" applyAlignment="1" applyProtection="1">
      <alignment horizontal="center"/>
    </xf>
    <xf numFmtId="44" fontId="2" fillId="0" borderId="0" xfId="4" applyFont="1" applyFill="1" applyBorder="1" applyAlignment="1" applyProtection="1">
      <alignment horizontal="right"/>
    </xf>
    <xf numFmtId="44" fontId="21" fillId="0" borderId="8" xfId="4" applyFont="1" applyFill="1" applyBorder="1" applyAlignment="1" applyProtection="1">
      <alignment horizontal="right"/>
      <protection locked="0"/>
    </xf>
    <xf numFmtId="44" fontId="21" fillId="0" borderId="0" xfId="4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center"/>
    </xf>
    <xf numFmtId="0" fontId="2" fillId="0" borderId="0" xfId="0" applyFont="1"/>
    <xf numFmtId="44" fontId="2" fillId="2" borderId="8" xfId="4" applyFont="1" applyFill="1" applyBorder="1" applyAlignment="1" applyProtection="1">
      <alignment horizontal="right"/>
    </xf>
    <xf numFmtId="166" fontId="21" fillId="0" borderId="8" xfId="4" applyNumberFormat="1" applyFont="1" applyFill="1" applyBorder="1" applyAlignment="1" applyProtection="1">
      <alignment horizontal="right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0" xfId="0" applyFont="1"/>
    <xf numFmtId="0" fontId="14" fillId="0" borderId="8" xfId="0" applyFont="1" applyFill="1" applyBorder="1" applyAlignment="1" applyProtection="1">
      <alignment horizont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4" fontId="14" fillId="0" borderId="8" xfId="4" applyFont="1" applyFill="1" applyBorder="1" applyAlignment="1" applyProtection="1">
      <alignment horizontal="right"/>
    </xf>
    <xf numFmtId="44" fontId="14" fillId="0" borderId="8" xfId="4" applyFont="1" applyBorder="1" applyAlignment="1" applyProtection="1">
      <alignment horizontal="right"/>
    </xf>
    <xf numFmtId="44" fontId="14" fillId="0" borderId="8" xfId="4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44" fontId="2" fillId="4" borderId="8" xfId="4" applyFont="1" applyFill="1" applyBorder="1" applyAlignment="1" applyProtection="1">
      <alignment horizontal="right"/>
    </xf>
    <xf numFmtId="44" fontId="2" fillId="4" borderId="8" xfId="4" applyFont="1" applyFill="1" applyBorder="1" applyAlignment="1" applyProtection="1">
      <alignment horizontal="center"/>
    </xf>
    <xf numFmtId="0" fontId="2" fillId="4" borderId="0" xfId="0" applyFont="1" applyFill="1"/>
    <xf numFmtId="166" fontId="14" fillId="0" borderId="4" xfId="0" applyNumberFormat="1" applyFont="1" applyBorder="1" applyAlignment="1">
      <alignment horizontal="center" vertical="center"/>
    </xf>
    <xf numFmtId="166" fontId="14" fillId="0" borderId="4" xfId="0" applyNumberFormat="1" applyFont="1" applyBorder="1"/>
    <xf numFmtId="0" fontId="21" fillId="5" borderId="8" xfId="0" applyFont="1" applyFill="1" applyBorder="1" applyAlignment="1">
      <alignment horizontal="center"/>
    </xf>
    <xf numFmtId="0" fontId="14" fillId="5" borderId="8" xfId="0" applyFont="1" applyFill="1" applyBorder="1" applyAlignment="1" applyProtection="1">
      <alignment horizontal="center"/>
      <protection locked="0"/>
    </xf>
    <xf numFmtId="44" fontId="21" fillId="5" borderId="8" xfId="4" applyFont="1" applyFill="1" applyBorder="1" applyAlignment="1" applyProtection="1">
      <alignment horizontal="right"/>
      <protection locked="0"/>
    </xf>
    <xf numFmtId="44" fontId="21" fillId="5" borderId="0" xfId="4" applyFont="1" applyFill="1" applyBorder="1" applyAlignment="1" applyProtection="1">
      <alignment horizontal="right"/>
    </xf>
    <xf numFmtId="44" fontId="2" fillId="5" borderId="8" xfId="4" applyFont="1" applyFill="1" applyBorder="1" applyAlignment="1" applyProtection="1">
      <alignment horizontal="right"/>
    </xf>
    <xf numFmtId="44" fontId="2" fillId="5" borderId="0" xfId="4" applyFont="1" applyFill="1" applyBorder="1" applyAlignment="1" applyProtection="1">
      <alignment horizontal="right"/>
    </xf>
    <xf numFmtId="44" fontId="14" fillId="5" borderId="8" xfId="4" applyFont="1" applyFill="1" applyBorder="1" applyAlignment="1" applyProtection="1">
      <alignment horizontal="center"/>
    </xf>
    <xf numFmtId="44" fontId="14" fillId="5" borderId="8" xfId="4" applyFont="1" applyFill="1" applyBorder="1" applyAlignment="1" applyProtection="1">
      <alignment horizontal="right"/>
    </xf>
    <xf numFmtId="166" fontId="14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4" fillId="0" borderId="22" xfId="4" applyFont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/>
    </xf>
    <xf numFmtId="0" fontId="14" fillId="7" borderId="4" xfId="0" applyFont="1" applyFill="1" applyBorder="1"/>
    <xf numFmtId="0" fontId="14" fillId="8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/>
    </xf>
    <xf numFmtId="0" fontId="25" fillId="9" borderId="4" xfId="0" applyFont="1" applyFill="1" applyBorder="1"/>
    <xf numFmtId="44" fontId="14" fillId="7" borderId="23" xfId="4" applyFont="1" applyFill="1" applyBorder="1" applyAlignment="1" applyProtection="1">
      <alignment horizontal="right" vertic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26" fillId="0" borderId="3" xfId="0" applyFont="1" applyFill="1" applyBorder="1" applyAlignment="1" applyProtection="1">
      <alignment horizontal="left" vertical="center"/>
    </xf>
    <xf numFmtId="0" fontId="27" fillId="0" borderId="2" xfId="0" applyFont="1" applyFill="1" applyBorder="1" applyAlignment="1" applyProtection="1">
      <alignment horizontal="left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6" fillId="0" borderId="9" xfId="0" applyFont="1" applyFill="1" applyBorder="1" applyAlignment="1" applyProtection="1">
      <alignment horizontal="left" vertical="center"/>
      <protection locked="0"/>
    </xf>
    <xf numFmtId="0" fontId="26" fillId="0" borderId="4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6" fillId="5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25" fillId="9" borderId="3" xfId="0" applyFont="1" applyFill="1" applyBorder="1"/>
    <xf numFmtId="166" fontId="14" fillId="0" borderId="3" xfId="0" applyNumberFormat="1" applyFont="1" applyBorder="1"/>
    <xf numFmtId="0" fontId="14" fillId="7" borderId="3" xfId="0" applyFont="1" applyFill="1" applyBorder="1"/>
    <xf numFmtId="44" fontId="25" fillId="9" borderId="2" xfId="4" applyFont="1" applyFill="1" applyBorder="1" applyAlignment="1" applyProtection="1">
      <alignment horizontal="right"/>
    </xf>
    <xf numFmtId="166" fontId="14" fillId="0" borderId="2" xfId="0" applyNumberFormat="1" applyFont="1" applyBorder="1" applyAlignment="1">
      <alignment horizontal="center" vertical="center"/>
    </xf>
    <xf numFmtId="44" fontId="14" fillId="7" borderId="2" xfId="4" applyFont="1" applyFill="1" applyBorder="1" applyAlignment="1" applyProtection="1">
      <alignment horizontal="right"/>
    </xf>
    <xf numFmtId="0" fontId="21" fillId="0" borderId="4" xfId="0" applyFont="1" applyBorder="1" applyAlignment="1">
      <alignment horizontal="center"/>
    </xf>
    <xf numFmtId="44" fontId="21" fillId="0" borderId="4" xfId="4" applyFont="1" applyFill="1" applyBorder="1" applyAlignment="1" applyProtection="1">
      <alignment horizontal="right"/>
      <protection locked="0"/>
    </xf>
    <xf numFmtId="166" fontId="21" fillId="0" borderId="4" xfId="4" applyNumberFormat="1" applyFont="1" applyFill="1" applyBorder="1" applyAlignment="1" applyProtection="1">
      <alignment horizontal="right"/>
    </xf>
    <xf numFmtId="44" fontId="21" fillId="0" borderId="4" xfId="4" applyFont="1" applyFill="1" applyBorder="1" applyAlignment="1" applyProtection="1">
      <alignment horizontal="right"/>
    </xf>
    <xf numFmtId="44" fontId="2" fillId="0" borderId="4" xfId="4" applyFont="1" applyFill="1" applyBorder="1" applyAlignment="1" applyProtection="1">
      <alignment horizontal="right"/>
    </xf>
    <xf numFmtId="44" fontId="2" fillId="4" borderId="4" xfId="4" applyFont="1" applyFill="1" applyBorder="1" applyAlignment="1" applyProtection="1">
      <alignment horizontal="right"/>
    </xf>
    <xf numFmtId="44" fontId="14" fillId="0" borderId="4" xfId="4" applyFont="1" applyFill="1" applyBorder="1" applyAlignment="1" applyProtection="1">
      <alignment horizontal="right"/>
    </xf>
    <xf numFmtId="44" fontId="14" fillId="0" borderId="4" xfId="4" applyFont="1" applyBorder="1" applyAlignment="1" applyProtection="1">
      <alignment horizontal="right"/>
    </xf>
    <xf numFmtId="44" fontId="14" fillId="8" borderId="4" xfId="4" applyFont="1" applyFill="1" applyBorder="1" applyAlignment="1" applyProtection="1">
      <alignment horizontal="right" vertical="center"/>
    </xf>
    <xf numFmtId="166" fontId="14" fillId="0" borderId="4" xfId="0" applyNumberFormat="1" applyFont="1" applyBorder="1" applyAlignment="1">
      <alignment horizontal="center"/>
    </xf>
    <xf numFmtId="0" fontId="21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  <protection locked="0"/>
    </xf>
    <xf numFmtId="44" fontId="21" fillId="0" borderId="4" xfId="4" applyFont="1" applyFill="1" applyBorder="1" applyAlignment="1" applyProtection="1">
      <alignment horizontal="center"/>
      <protection locked="0"/>
    </xf>
    <xf numFmtId="44" fontId="5" fillId="0" borderId="4" xfId="4" applyFont="1" applyFill="1" applyBorder="1" applyAlignment="1" applyProtection="1">
      <alignment horizontal="center"/>
    </xf>
    <xf numFmtId="44" fontId="2" fillId="0" borderId="4" xfId="4" applyFont="1" applyFill="1" applyBorder="1" applyAlignment="1" applyProtection="1">
      <alignment horizontal="center"/>
    </xf>
    <xf numFmtId="44" fontId="2" fillId="4" borderId="4" xfId="4" applyFont="1" applyFill="1" applyBorder="1" applyAlignment="1" applyProtection="1">
      <alignment horizontal="center"/>
    </xf>
    <xf numFmtId="44" fontId="14" fillId="0" borderId="4" xfId="4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 vertical="center"/>
    </xf>
    <xf numFmtId="0" fontId="24" fillId="9" borderId="7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 wrapText="1"/>
    </xf>
    <xf numFmtId="0" fontId="25" fillId="9" borderId="0" xfId="0" applyFont="1" applyFill="1" applyAlignment="1">
      <alignment vertical="center"/>
    </xf>
    <xf numFmtId="44" fontId="25" fillId="9" borderId="4" xfId="4" applyFont="1" applyFill="1" applyBorder="1" applyAlignment="1" applyProtection="1">
      <alignment horizontal="right" vertical="center"/>
    </xf>
    <xf numFmtId="44" fontId="25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4" fillId="6" borderId="7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6" borderId="19" xfId="0" applyFont="1" applyFill="1" applyBorder="1" applyAlignment="1" applyProtection="1">
      <alignment horizontal="center" vertical="center"/>
    </xf>
    <xf numFmtId="0" fontId="14" fillId="6" borderId="0" xfId="0" applyFont="1" applyFill="1" applyAlignment="1">
      <alignment vertical="center"/>
    </xf>
    <xf numFmtId="44" fontId="14" fillId="6" borderId="4" xfId="4" applyFont="1" applyFill="1" applyBorder="1" applyAlignment="1" applyProtection="1">
      <alignment horizontal="right" vertical="center"/>
    </xf>
    <xf numFmtId="44" fontId="14" fillId="6" borderId="23" xfId="4" applyFont="1" applyFill="1" applyBorder="1" applyAlignment="1" applyProtection="1">
      <alignment horizontal="right" vertical="center"/>
    </xf>
    <xf numFmtId="166" fontId="14" fillId="6" borderId="23" xfId="4" applyNumberFormat="1" applyFont="1" applyFill="1" applyBorder="1" applyAlignment="1" applyProtection="1">
      <alignment horizontal="right" vertical="center"/>
    </xf>
    <xf numFmtId="44" fontId="5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44" fontId="8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44" fontId="8" fillId="0" borderId="19" xfId="4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4" fontId="8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8" fillId="0" borderId="4" xfId="4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4" fontId="8" fillId="0" borderId="3" xfId="4" applyFont="1" applyFill="1" applyBorder="1" applyAlignment="1" applyProtection="1">
      <alignment horizontal="right" vertical="center"/>
      <protection locked="0"/>
    </xf>
    <xf numFmtId="44" fontId="8" fillId="0" borderId="16" xfId="4" applyFont="1" applyFill="1" applyBorder="1" applyAlignment="1" applyProtection="1">
      <alignment horizontal="right" vertical="center"/>
      <protection locked="0"/>
    </xf>
    <xf numFmtId="44" fontId="8" fillId="0" borderId="17" xfId="4" applyFont="1" applyFill="1" applyBorder="1" applyAlignment="1" applyProtection="1">
      <alignment horizontal="right" vertical="center"/>
      <protection locked="0"/>
    </xf>
    <xf numFmtId="44" fontId="8" fillId="0" borderId="18" xfId="4" applyFont="1" applyFill="1" applyBorder="1" applyAlignment="1" applyProtection="1">
      <alignment horizontal="right" vertical="center"/>
      <protection locked="0"/>
    </xf>
    <xf numFmtId="44" fontId="8" fillId="0" borderId="7" xfId="4" applyFont="1" applyFill="1" applyBorder="1" applyAlignment="1" applyProtection="1">
      <alignment horizontal="right" vertical="center"/>
      <protection locked="0"/>
    </xf>
    <xf numFmtId="44" fontId="22" fillId="0" borderId="17" xfId="4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5" fillId="0" borderId="0" xfId="4" applyFont="1" applyFill="1" applyBorder="1" applyAlignment="1" applyProtection="1">
      <alignment horizontal="right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4" fontId="8" fillId="0" borderId="8" xfId="4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" fontId="5" fillId="0" borderId="0" xfId="2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5" fontId="5" fillId="0" borderId="0" xfId="0" applyNumberFormat="1" applyFont="1" applyFill="1" applyBorder="1" applyAlignment="1" applyProtection="1">
      <alignment horizontal="right" vertical="center"/>
      <protection locked="0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8" fillId="0" borderId="0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44" fontId="20" fillId="0" borderId="0" xfId="4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44" fontId="3" fillId="0" borderId="0" xfId="4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" fontId="3" fillId="0" borderId="0" xfId="2" applyNumberFormat="1" applyFont="1" applyFill="1" applyBorder="1" applyAlignment="1" applyProtection="1">
      <alignment horizontal="right" vertical="center"/>
    </xf>
    <xf numFmtId="165" fontId="8" fillId="0" borderId="0" xfId="2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5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6" fillId="10" borderId="9" xfId="0" applyFont="1" applyFill="1" applyBorder="1" applyAlignment="1" applyProtection="1">
      <alignment horizontal="left" vertical="center"/>
      <protection locked="0"/>
    </xf>
    <xf numFmtId="0" fontId="21" fillId="10" borderId="8" xfId="0" applyFont="1" applyFill="1" applyBorder="1" applyAlignment="1">
      <alignment horizontal="center"/>
    </xf>
    <xf numFmtId="0" fontId="14" fillId="10" borderId="8" xfId="0" applyFont="1" applyFill="1" applyBorder="1" applyAlignment="1" applyProtection="1">
      <alignment horizontal="center"/>
      <protection locked="0"/>
    </xf>
    <xf numFmtId="44" fontId="21" fillId="10" borderId="8" xfId="4" applyFont="1" applyFill="1" applyBorder="1" applyAlignment="1" applyProtection="1">
      <alignment horizontal="right"/>
      <protection locked="0"/>
    </xf>
    <xf numFmtId="166" fontId="21" fillId="10" borderId="8" xfId="4" applyNumberFormat="1" applyFont="1" applyFill="1" applyBorder="1" applyAlignment="1" applyProtection="1">
      <alignment horizontal="right"/>
    </xf>
    <xf numFmtId="44" fontId="21" fillId="10" borderId="8" xfId="4" applyFont="1" applyFill="1" applyBorder="1" applyAlignment="1" applyProtection="1">
      <alignment horizontal="right"/>
    </xf>
    <xf numFmtId="44" fontId="21" fillId="10" borderId="0" xfId="4" applyFont="1" applyFill="1" applyBorder="1" applyAlignment="1" applyProtection="1">
      <alignment horizontal="right"/>
    </xf>
    <xf numFmtId="44" fontId="2" fillId="10" borderId="8" xfId="4" applyFont="1" applyFill="1" applyBorder="1" applyAlignment="1" applyProtection="1">
      <alignment horizontal="right"/>
    </xf>
    <xf numFmtId="44" fontId="2" fillId="10" borderId="0" xfId="4" applyFont="1" applyFill="1" applyBorder="1" applyAlignment="1" applyProtection="1">
      <alignment horizontal="right"/>
    </xf>
    <xf numFmtId="44" fontId="14" fillId="10" borderId="8" xfId="4" applyFont="1" applyFill="1" applyBorder="1" applyAlignment="1" applyProtection="1">
      <alignment horizontal="center"/>
    </xf>
    <xf numFmtId="44" fontId="14" fillId="10" borderId="8" xfId="4" applyFont="1" applyFill="1" applyBorder="1" applyAlignment="1" applyProtection="1">
      <alignment horizontal="right"/>
    </xf>
    <xf numFmtId="44" fontId="14" fillId="10" borderId="22" xfId="4" applyFont="1" applyFill="1" applyBorder="1" applyAlignment="1" applyProtection="1">
      <alignment horizontal="right"/>
    </xf>
    <xf numFmtId="44" fontId="25" fillId="10" borderId="4" xfId="4" applyFont="1" applyFill="1" applyBorder="1" applyAlignment="1" applyProtection="1">
      <alignment horizontal="right"/>
    </xf>
    <xf numFmtId="44" fontId="14" fillId="10" borderId="23" xfId="4" applyFont="1" applyFill="1" applyBorder="1" applyAlignment="1" applyProtection="1">
      <alignment horizontal="right" vertical="center"/>
    </xf>
    <xf numFmtId="44" fontId="14" fillId="10" borderId="4" xfId="4" applyFont="1" applyFill="1" applyBorder="1" applyAlignment="1" applyProtection="1">
      <alignment horizontal="right" vertical="center"/>
    </xf>
    <xf numFmtId="44" fontId="25" fillId="10" borderId="0" xfId="4" applyFont="1" applyFill="1" applyBorder="1" applyAlignment="1" applyProtection="1">
      <alignment horizontal="right" vertical="center"/>
    </xf>
    <xf numFmtId="166" fontId="14" fillId="10" borderId="4" xfId="0" applyNumberFormat="1" applyFont="1" applyFill="1" applyBorder="1" applyAlignment="1">
      <alignment horizontal="center" vertical="center"/>
    </xf>
    <xf numFmtId="44" fontId="14" fillId="10" borderId="0" xfId="0" applyNumberFormat="1" applyFont="1" applyFill="1" applyAlignment="1">
      <alignment horizontal="center"/>
    </xf>
    <xf numFmtId="44" fontId="14" fillId="10" borderId="4" xfId="4" applyFont="1" applyFill="1" applyBorder="1" applyAlignment="1" applyProtection="1">
      <alignment horizontal="right"/>
    </xf>
    <xf numFmtId="44" fontId="35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4" fillId="10" borderId="0" xfId="0" applyFont="1" applyFill="1" applyProtection="1"/>
    <xf numFmtId="0" fontId="14" fillId="10" borderId="0" xfId="0" applyFont="1" applyFill="1" applyAlignment="1">
      <alignment horizontal="center"/>
    </xf>
    <xf numFmtId="0" fontId="14" fillId="10" borderId="8" xfId="0" applyFont="1" applyFill="1" applyBorder="1" applyAlignment="1" applyProtection="1">
      <alignment horizontal="center" wrapText="1"/>
      <protection locked="0"/>
    </xf>
    <xf numFmtId="0" fontId="21" fillId="7" borderId="8" xfId="0" applyFont="1" applyFill="1" applyBorder="1" applyAlignment="1">
      <alignment horizontal="center"/>
    </xf>
    <xf numFmtId="0" fontId="26" fillId="7" borderId="9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/>
      <protection locked="0"/>
    </xf>
    <xf numFmtId="44" fontId="21" fillId="7" borderId="8" xfId="4" applyFont="1" applyFill="1" applyBorder="1" applyAlignment="1" applyProtection="1">
      <alignment horizontal="right"/>
      <protection locked="0"/>
    </xf>
    <xf numFmtId="166" fontId="21" fillId="7" borderId="8" xfId="4" applyNumberFormat="1" applyFont="1" applyFill="1" applyBorder="1" applyAlignment="1" applyProtection="1">
      <alignment horizontal="right"/>
    </xf>
    <xf numFmtId="44" fontId="21" fillId="7" borderId="8" xfId="4" applyFont="1" applyFill="1" applyBorder="1" applyAlignment="1" applyProtection="1">
      <alignment horizontal="right"/>
    </xf>
    <xf numFmtId="44" fontId="21" fillId="7" borderId="0" xfId="4" applyFont="1" applyFill="1" applyBorder="1" applyAlignment="1" applyProtection="1">
      <alignment horizontal="right"/>
    </xf>
    <xf numFmtId="44" fontId="2" fillId="7" borderId="8" xfId="4" applyFont="1" applyFill="1" applyBorder="1" applyAlignment="1" applyProtection="1">
      <alignment horizontal="right"/>
    </xf>
    <xf numFmtId="44" fontId="2" fillId="7" borderId="0" xfId="4" applyFont="1" applyFill="1" applyBorder="1" applyAlignment="1" applyProtection="1">
      <alignment horizontal="right"/>
    </xf>
    <xf numFmtId="44" fontId="14" fillId="7" borderId="8" xfId="4" applyFont="1" applyFill="1" applyBorder="1" applyAlignment="1" applyProtection="1">
      <alignment horizontal="center"/>
    </xf>
    <xf numFmtId="44" fontId="14" fillId="7" borderId="8" xfId="4" applyFont="1" applyFill="1" applyBorder="1" applyAlignment="1" applyProtection="1">
      <alignment horizontal="right"/>
    </xf>
    <xf numFmtId="44" fontId="14" fillId="7" borderId="22" xfId="4" applyFont="1" applyFill="1" applyBorder="1" applyAlignment="1" applyProtection="1">
      <alignment horizontal="right"/>
    </xf>
    <xf numFmtId="44" fontId="25" fillId="7" borderId="4" xfId="4" applyFont="1" applyFill="1" applyBorder="1" applyAlignment="1" applyProtection="1">
      <alignment horizontal="right"/>
    </xf>
    <xf numFmtId="44" fontId="14" fillId="7" borderId="4" xfId="4" applyFont="1" applyFill="1" applyBorder="1" applyAlignment="1" applyProtection="1">
      <alignment horizontal="right" vertical="center"/>
    </xf>
    <xf numFmtId="44" fontId="25" fillId="7" borderId="0" xfId="4" applyFont="1" applyFill="1" applyBorder="1" applyAlignment="1" applyProtection="1">
      <alignment horizontal="right" vertical="center"/>
    </xf>
    <xf numFmtId="166" fontId="14" fillId="7" borderId="4" xfId="0" applyNumberFormat="1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6" fillId="7" borderId="24" xfId="0" applyFont="1" applyFill="1" applyBorder="1" applyAlignment="1" applyProtection="1">
      <alignment horizontal="left" vertical="center"/>
      <protection locked="0"/>
    </xf>
    <xf numFmtId="0" fontId="14" fillId="7" borderId="8" xfId="0" applyFont="1" applyFill="1" applyBorder="1" applyAlignment="1" applyProtection="1">
      <alignment horizontal="center" wrapText="1"/>
      <protection locked="0"/>
    </xf>
    <xf numFmtId="0" fontId="14" fillId="7" borderId="0" xfId="0" applyFont="1" applyFill="1" applyAlignment="1">
      <alignment horizontal="center" vertical="center"/>
    </xf>
    <xf numFmtId="0" fontId="21" fillId="11" borderId="8" xfId="0" applyFont="1" applyFill="1" applyBorder="1" applyAlignment="1">
      <alignment horizontal="center"/>
    </xf>
    <xf numFmtId="0" fontId="26" fillId="11" borderId="9" xfId="0" applyFont="1" applyFill="1" applyBorder="1" applyAlignment="1" applyProtection="1">
      <alignment horizontal="left" vertical="center"/>
      <protection locked="0"/>
    </xf>
    <xf numFmtId="0" fontId="14" fillId="11" borderId="8" xfId="0" applyFont="1" applyFill="1" applyBorder="1" applyAlignment="1" applyProtection="1">
      <alignment horizontal="center" vertical="center" wrapText="1"/>
      <protection locked="0"/>
    </xf>
    <xf numFmtId="44" fontId="21" fillId="11" borderId="8" xfId="4" applyFont="1" applyFill="1" applyBorder="1" applyAlignment="1" applyProtection="1">
      <alignment horizontal="right"/>
      <protection locked="0"/>
    </xf>
    <xf numFmtId="166" fontId="21" fillId="11" borderId="8" xfId="4" applyNumberFormat="1" applyFont="1" applyFill="1" applyBorder="1" applyAlignment="1" applyProtection="1">
      <alignment horizontal="right"/>
    </xf>
    <xf numFmtId="44" fontId="21" fillId="11" borderId="8" xfId="4" applyFont="1" applyFill="1" applyBorder="1" applyAlignment="1" applyProtection="1">
      <alignment horizontal="right"/>
    </xf>
    <xf numFmtId="44" fontId="21" fillId="11" borderId="0" xfId="4" applyFont="1" applyFill="1" applyBorder="1" applyAlignment="1" applyProtection="1">
      <alignment horizontal="right"/>
    </xf>
    <xf numFmtId="44" fontId="2" fillId="11" borderId="8" xfId="4" applyFont="1" applyFill="1" applyBorder="1" applyAlignment="1" applyProtection="1">
      <alignment horizontal="right"/>
    </xf>
    <xf numFmtId="44" fontId="2" fillId="11" borderId="0" xfId="4" applyFont="1" applyFill="1" applyBorder="1" applyAlignment="1" applyProtection="1">
      <alignment horizontal="right"/>
    </xf>
    <xf numFmtId="44" fontId="14" fillId="11" borderId="8" xfId="4" applyFont="1" applyFill="1" applyBorder="1" applyAlignment="1" applyProtection="1">
      <alignment horizontal="center"/>
    </xf>
    <xf numFmtId="44" fontId="14" fillId="11" borderId="8" xfId="4" applyFont="1" applyFill="1" applyBorder="1" applyAlignment="1" applyProtection="1">
      <alignment horizontal="right"/>
    </xf>
    <xf numFmtId="44" fontId="14" fillId="11" borderId="22" xfId="4" applyFont="1" applyFill="1" applyBorder="1" applyAlignment="1" applyProtection="1">
      <alignment horizontal="right"/>
    </xf>
    <xf numFmtId="44" fontId="25" fillId="11" borderId="4" xfId="4" applyFont="1" applyFill="1" applyBorder="1" applyAlignment="1" applyProtection="1">
      <alignment horizontal="right"/>
    </xf>
    <xf numFmtId="44" fontId="14" fillId="11" borderId="23" xfId="4" applyFont="1" applyFill="1" applyBorder="1" applyAlignment="1" applyProtection="1">
      <alignment horizontal="right" vertical="center"/>
    </xf>
    <xf numFmtId="44" fontId="14" fillId="11" borderId="4" xfId="4" applyFont="1" applyFill="1" applyBorder="1" applyAlignment="1" applyProtection="1">
      <alignment horizontal="right" vertical="center"/>
    </xf>
    <xf numFmtId="44" fontId="25" fillId="11" borderId="0" xfId="4" applyFont="1" applyFill="1" applyBorder="1" applyAlignment="1" applyProtection="1">
      <alignment horizontal="right" vertical="center"/>
    </xf>
    <xf numFmtId="166" fontId="14" fillId="11" borderId="4" xfId="0" applyNumberFormat="1" applyFont="1" applyFill="1" applyBorder="1" applyAlignment="1">
      <alignment horizontal="center" vertical="center"/>
    </xf>
    <xf numFmtId="0" fontId="14" fillId="11" borderId="0" xfId="0" applyFont="1" applyFill="1" applyAlignment="1">
      <alignment horizontal="center"/>
    </xf>
    <xf numFmtId="44" fontId="14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1" fillId="12" borderId="8" xfId="0" applyFont="1" applyFill="1" applyBorder="1" applyAlignment="1" applyProtection="1">
      <alignment horizontal="center"/>
    </xf>
    <xf numFmtId="0" fontId="26" fillId="12" borderId="9" xfId="0" applyFont="1" applyFill="1" applyBorder="1" applyAlignment="1" applyProtection="1">
      <alignment horizontal="left" vertical="center"/>
      <protection locked="0"/>
    </xf>
    <xf numFmtId="0" fontId="14" fillId="12" borderId="8" xfId="0" applyFont="1" applyFill="1" applyBorder="1" applyAlignment="1" applyProtection="1">
      <alignment horizontal="center" vertical="center" wrapText="1"/>
      <protection locked="0"/>
    </xf>
    <xf numFmtId="44" fontId="21" fillId="12" borderId="8" xfId="4" applyFont="1" applyFill="1" applyBorder="1" applyAlignment="1" applyProtection="1">
      <alignment horizontal="right"/>
      <protection locked="0"/>
    </xf>
    <xf numFmtId="166" fontId="21" fillId="12" borderId="8" xfId="4" applyNumberFormat="1" applyFont="1" applyFill="1" applyBorder="1" applyAlignment="1" applyProtection="1">
      <alignment horizontal="right"/>
    </xf>
    <xf numFmtId="44" fontId="21" fillId="12" borderId="8" xfId="4" applyFont="1" applyFill="1" applyBorder="1" applyAlignment="1" applyProtection="1">
      <alignment horizontal="right"/>
    </xf>
    <xf numFmtId="44" fontId="21" fillId="12" borderId="0" xfId="4" applyFont="1" applyFill="1" applyBorder="1" applyAlignment="1" applyProtection="1">
      <alignment horizontal="right"/>
    </xf>
    <xf numFmtId="44" fontId="2" fillId="12" borderId="8" xfId="4" applyFont="1" applyFill="1" applyBorder="1" applyAlignment="1" applyProtection="1">
      <alignment horizontal="right"/>
    </xf>
    <xf numFmtId="44" fontId="2" fillId="12" borderId="0" xfId="4" applyFont="1" applyFill="1" applyBorder="1" applyAlignment="1" applyProtection="1">
      <alignment horizontal="right"/>
    </xf>
    <xf numFmtId="44" fontId="14" fillId="12" borderId="8" xfId="4" applyFont="1" applyFill="1" applyBorder="1" applyAlignment="1" applyProtection="1">
      <alignment horizontal="center"/>
    </xf>
    <xf numFmtId="44" fontId="14" fillId="12" borderId="8" xfId="4" applyFont="1" applyFill="1" applyBorder="1" applyAlignment="1" applyProtection="1">
      <alignment horizontal="right"/>
    </xf>
    <xf numFmtId="44" fontId="14" fillId="12" borderId="22" xfId="4" applyFont="1" applyFill="1" applyBorder="1" applyAlignment="1" applyProtection="1">
      <alignment horizontal="right"/>
    </xf>
    <xf numFmtId="44" fontId="25" fillId="12" borderId="4" xfId="4" applyFont="1" applyFill="1" applyBorder="1" applyAlignment="1" applyProtection="1">
      <alignment horizontal="right"/>
    </xf>
    <xf numFmtId="44" fontId="14" fillId="12" borderId="23" xfId="4" applyFont="1" applyFill="1" applyBorder="1" applyAlignment="1" applyProtection="1">
      <alignment horizontal="right" vertical="center"/>
    </xf>
    <xf numFmtId="44" fontId="14" fillId="12" borderId="4" xfId="4" applyFont="1" applyFill="1" applyBorder="1" applyAlignment="1" applyProtection="1">
      <alignment horizontal="right" vertical="center"/>
    </xf>
    <xf numFmtId="44" fontId="25" fillId="12" borderId="0" xfId="4" applyFont="1" applyFill="1" applyBorder="1" applyAlignment="1" applyProtection="1">
      <alignment horizontal="right" vertical="center"/>
    </xf>
    <xf numFmtId="166" fontId="14" fillId="12" borderId="4" xfId="0" applyNumberFormat="1" applyFont="1" applyFill="1" applyBorder="1" applyAlignment="1">
      <alignment horizontal="center" vertical="center"/>
    </xf>
    <xf numFmtId="0" fontId="14" fillId="12" borderId="0" xfId="0" applyFont="1" applyFill="1" applyAlignment="1">
      <alignment horizontal="center"/>
    </xf>
    <xf numFmtId="44" fontId="14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4" fillId="12" borderId="8" xfId="0" applyFont="1" applyFill="1" applyBorder="1" applyAlignment="1" applyProtection="1">
      <alignment horizontal="center" wrapText="1"/>
      <protection locked="0"/>
    </xf>
    <xf numFmtId="0" fontId="14" fillId="12" borderId="0" xfId="0" applyFont="1" applyFill="1" applyAlignment="1">
      <alignment horizontal="center" vertical="center"/>
    </xf>
    <xf numFmtId="0" fontId="14" fillId="12" borderId="8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4" fontId="8" fillId="0" borderId="14" xfId="4" applyFont="1" applyFill="1" applyBorder="1" applyAlignment="1" applyProtection="1">
      <alignment horizontal="right" vertical="center"/>
      <protection locked="0"/>
    </xf>
    <xf numFmtId="44" fontId="8" fillId="0" borderId="15" xfId="4" applyFont="1" applyFill="1" applyBorder="1" applyAlignment="1" applyProtection="1">
      <alignment horizontal="right" vertical="center"/>
      <protection locked="0"/>
    </xf>
    <xf numFmtId="44" fontId="8" fillId="0" borderId="2" xfId="4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4" fontId="5" fillId="0" borderId="4" xfId="4" applyFont="1" applyBorder="1" applyAlignment="1" applyProtection="1">
      <alignment horizontal="right" vertical="center"/>
      <protection locked="0"/>
    </xf>
    <xf numFmtId="44" fontId="5" fillId="0" borderId="4" xfId="4" applyFont="1" applyFill="1" applyBorder="1" applyAlignment="1" applyProtection="1">
      <alignment horizontal="right" vertical="center"/>
    </xf>
    <xf numFmtId="44" fontId="5" fillId="0" borderId="4" xfId="4" applyFont="1" applyBorder="1" applyAlignment="1" applyProtection="1">
      <alignment horizontal="right" vertical="center"/>
    </xf>
    <xf numFmtId="44" fontId="5" fillId="2" borderId="4" xfId="4" applyFont="1" applyFill="1" applyBorder="1" applyAlignment="1" applyProtection="1">
      <alignment horizontal="right" vertical="center"/>
    </xf>
    <xf numFmtId="44" fontId="37" fillId="0" borderId="4" xfId="0" applyNumberFormat="1" applyFont="1" applyBorder="1" applyAlignment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  <protection locked="0"/>
    </xf>
    <xf numFmtId="44" fontId="5" fillId="0" borderId="4" xfId="4" applyNumberFormat="1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center" vertical="center"/>
    </xf>
    <xf numFmtId="44" fontId="22" fillId="0" borderId="19" xfId="4" applyFont="1" applyFill="1" applyBorder="1" applyAlignment="1" applyProtection="1">
      <alignment horizontal="right" vertical="center"/>
      <protection locked="0"/>
    </xf>
    <xf numFmtId="44" fontId="22" fillId="0" borderId="0" xfId="4" applyFont="1" applyFill="1" applyBorder="1" applyAlignment="1" applyProtection="1">
      <alignment horizontal="right" vertical="center"/>
      <protection locked="0"/>
    </xf>
    <xf numFmtId="0" fontId="22" fillId="0" borderId="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22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5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5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44" fontId="8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8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5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8" fillId="0" borderId="10" xfId="4" applyFont="1" applyFill="1" applyBorder="1" applyAlignment="1" applyProtection="1">
      <alignment horizontal="right" vertical="center"/>
      <protection locked="0"/>
    </xf>
    <xf numFmtId="44" fontId="8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4" fillId="2" borderId="45" xfId="0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2" borderId="42" xfId="0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 wrapText="1"/>
    </xf>
    <xf numFmtId="0" fontId="30" fillId="0" borderId="40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44" fontId="7" fillId="3" borderId="27" xfId="0" applyNumberFormat="1" applyFont="1" applyFill="1" applyBorder="1" applyAlignment="1" applyProtection="1">
      <alignment horizontal="right" vertical="center"/>
      <protection locked="0"/>
    </xf>
    <xf numFmtId="0" fontId="3" fillId="3" borderId="33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vertical="center" wrapText="1"/>
    </xf>
    <xf numFmtId="0" fontId="38" fillId="0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44" fontId="3" fillId="3" borderId="4" xfId="4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44" fontId="5" fillId="0" borderId="4" xfId="4" applyFont="1" applyFill="1" applyBorder="1" applyAlignment="1" applyProtection="1">
      <alignment horizontal="right" vertical="center"/>
      <protection locked="0"/>
    </xf>
    <xf numFmtId="44" fontId="36" fillId="0" borderId="4" xfId="0" applyNumberFormat="1" applyFont="1" applyBorder="1" applyAlignment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5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8" fillId="3" borderId="45" xfId="0" applyFont="1" applyFill="1" applyBorder="1" applyAlignment="1" applyProtection="1">
      <alignment horizontal="center" vertical="center"/>
      <protection locked="0"/>
    </xf>
    <xf numFmtId="44" fontId="8" fillId="3" borderId="45" xfId="4" applyFont="1" applyFill="1" applyBorder="1" applyAlignment="1" applyProtection="1">
      <alignment horizontal="right" vertical="center"/>
      <protection locked="0"/>
    </xf>
    <xf numFmtId="44" fontId="3" fillId="3" borderId="45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42" fillId="0" borderId="4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center" vertical="center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2" fillId="13" borderId="34" xfId="0" applyFont="1" applyFill="1" applyBorder="1" applyAlignment="1" applyProtection="1">
      <alignment vertical="center"/>
    </xf>
    <xf numFmtId="0" fontId="3" fillId="13" borderId="5" xfId="0" applyFont="1" applyFill="1" applyBorder="1" applyAlignment="1" applyProtection="1">
      <alignment vertical="center"/>
    </xf>
    <xf numFmtId="0" fontId="2" fillId="13" borderId="36" xfId="0" applyFont="1" applyFill="1" applyBorder="1" applyAlignment="1" applyProtection="1">
      <alignment vertical="center"/>
    </xf>
    <xf numFmtId="0" fontId="45" fillId="0" borderId="4" xfId="0" applyFont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7" fillId="0" borderId="0" xfId="0" applyFont="1" applyProtection="1"/>
    <xf numFmtId="0" fontId="47" fillId="0" borderId="0" xfId="0" applyFont="1" applyBorder="1" applyAlignment="1" applyProtection="1">
      <alignment vertical="center"/>
    </xf>
    <xf numFmtId="0" fontId="0" fillId="14" borderId="34" xfId="0" applyFill="1" applyBorder="1" applyAlignment="1" applyProtection="1">
      <alignment vertical="center"/>
    </xf>
    <xf numFmtId="0" fontId="4" fillId="14" borderId="5" xfId="0" applyFont="1" applyFill="1" applyBorder="1" applyAlignment="1" applyProtection="1">
      <alignment vertical="center"/>
    </xf>
    <xf numFmtId="0" fontId="0" fillId="14" borderId="36" xfId="0" applyFill="1" applyBorder="1" applyAlignment="1" applyProtection="1">
      <alignment vertical="center"/>
    </xf>
    <xf numFmtId="0" fontId="8" fillId="15" borderId="34" xfId="0" applyFont="1" applyFill="1" applyBorder="1" applyAlignment="1" applyProtection="1">
      <alignment vertical="center"/>
    </xf>
    <xf numFmtId="0" fontId="8" fillId="15" borderId="5" xfId="0" applyFont="1" applyFill="1" applyBorder="1" applyAlignment="1" applyProtection="1">
      <alignment vertical="center"/>
    </xf>
    <xf numFmtId="0" fontId="8" fillId="15" borderId="3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6" borderId="34" xfId="0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0" fontId="0" fillId="6" borderId="36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right" vertical="center"/>
      <protection locked="0"/>
    </xf>
    <xf numFmtId="44" fontId="5" fillId="9" borderId="4" xfId="4" applyFont="1" applyFill="1" applyBorder="1" applyAlignment="1" applyProtection="1">
      <alignment horizontal="right" vertical="center"/>
    </xf>
    <xf numFmtId="0" fontId="5" fillId="9" borderId="4" xfId="0" applyFont="1" applyFill="1" applyBorder="1" applyAlignment="1" applyProtection="1">
      <alignment horizontal="left" vertical="center" wrapText="1"/>
      <protection locked="0"/>
    </xf>
    <xf numFmtId="0" fontId="5" fillId="9" borderId="4" xfId="0" applyFont="1" applyFill="1" applyBorder="1" applyAlignment="1" applyProtection="1">
      <alignment vertical="center"/>
    </xf>
    <xf numFmtId="0" fontId="2" fillId="9" borderId="4" xfId="0" applyFon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vertical="center"/>
    </xf>
    <xf numFmtId="0" fontId="5" fillId="9" borderId="4" xfId="0" applyFont="1" applyFill="1" applyBorder="1" applyAlignment="1" applyProtection="1">
      <alignment horizontal="center" vertical="center"/>
      <protection locked="0"/>
    </xf>
    <xf numFmtId="44" fontId="5" fillId="9" borderId="4" xfId="4" applyNumberFormat="1" applyFont="1" applyFill="1" applyBorder="1" applyAlignment="1" applyProtection="1">
      <alignment horizontal="center" vertical="center"/>
    </xf>
    <xf numFmtId="44" fontId="5" fillId="9" borderId="4" xfId="4" applyFont="1" applyFill="1" applyBorder="1" applyAlignment="1" applyProtection="1">
      <alignment horizontal="center" vertical="center"/>
      <protection locked="0"/>
    </xf>
    <xf numFmtId="44" fontId="5" fillId="9" borderId="4" xfId="4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left" vertical="center"/>
      <protection locked="0"/>
    </xf>
    <xf numFmtId="0" fontId="4" fillId="9" borderId="4" xfId="0" applyFont="1" applyFill="1" applyBorder="1" applyAlignment="1" applyProtection="1">
      <alignment horizontal="center" vertical="center"/>
    </xf>
    <xf numFmtId="0" fontId="19" fillId="9" borderId="4" xfId="0" applyFont="1" applyFill="1" applyBorder="1" applyAlignment="1" applyProtection="1">
      <alignment horizontal="center" vertical="center" wrapText="1"/>
    </xf>
    <xf numFmtId="0" fontId="45" fillId="9" borderId="4" xfId="0" applyFont="1" applyFill="1" applyBorder="1" applyAlignment="1" applyProtection="1">
      <alignment horizontal="center" vertical="center"/>
    </xf>
    <xf numFmtId="0" fontId="48" fillId="9" borderId="4" xfId="0" applyFont="1" applyFill="1" applyBorder="1" applyAlignment="1">
      <alignment horizontal="left" vertical="center"/>
    </xf>
    <xf numFmtId="0" fontId="3" fillId="16" borderId="27" xfId="0" applyFont="1" applyFill="1" applyBorder="1" applyAlignment="1" applyProtection="1">
      <alignment horizontal="center"/>
    </xf>
    <xf numFmtId="0" fontId="4" fillId="16" borderId="31" xfId="0" applyFont="1" applyFill="1" applyBorder="1" applyAlignment="1" applyProtection="1">
      <alignment horizontal="center"/>
    </xf>
    <xf numFmtId="0" fontId="4" fillId="16" borderId="27" xfId="0" applyFont="1" applyFill="1" applyBorder="1" applyAlignment="1" applyProtection="1">
      <alignment horizontal="center"/>
    </xf>
    <xf numFmtId="0" fontId="4" fillId="16" borderId="32" xfId="0" applyFont="1" applyFill="1" applyBorder="1" applyAlignment="1" applyProtection="1">
      <alignment horizontal="center"/>
    </xf>
    <xf numFmtId="0" fontId="30" fillId="16" borderId="33" xfId="0" applyFont="1" applyFill="1" applyBorder="1" applyAlignment="1" applyProtection="1">
      <alignment horizontal="center"/>
    </xf>
    <xf numFmtId="0" fontId="22" fillId="16" borderId="3" xfId="0" applyFont="1" applyFill="1" applyBorder="1" applyAlignment="1" applyProtection="1">
      <alignment horizontal="center"/>
    </xf>
    <xf numFmtId="0" fontId="4" fillId="16" borderId="0" xfId="0" applyFont="1" applyFill="1" applyBorder="1" applyAlignment="1" applyProtection="1">
      <alignment horizontal="center"/>
    </xf>
    <xf numFmtId="0" fontId="4" fillId="16" borderId="1" xfId="0" applyFont="1" applyFill="1" applyBorder="1" applyAlignment="1" applyProtection="1">
      <alignment horizontal="center"/>
    </xf>
    <xf numFmtId="0" fontId="4" fillId="16" borderId="4" xfId="0" applyFont="1" applyFill="1" applyBorder="1" applyAlignment="1" applyProtection="1">
      <alignment horizontal="center"/>
    </xf>
    <xf numFmtId="0" fontId="30" fillId="16" borderId="12" xfId="0" applyFont="1" applyFill="1" applyBorder="1" applyAlignment="1" applyProtection="1">
      <alignment horizontal="center"/>
    </xf>
    <xf numFmtId="0" fontId="22" fillId="16" borderId="45" xfId="0" applyFont="1" applyFill="1" applyBorder="1" applyAlignment="1" applyProtection="1">
      <alignment horizontal="center"/>
    </xf>
    <xf numFmtId="0" fontId="4" fillId="16" borderId="41" xfId="0" applyFont="1" applyFill="1" applyBorder="1" applyAlignment="1" applyProtection="1">
      <alignment horizontal="center"/>
    </xf>
    <xf numFmtId="0" fontId="4" fillId="16" borderId="45" xfId="0" applyFont="1" applyFill="1" applyBorder="1" applyAlignment="1" applyProtection="1">
      <alignment horizontal="center"/>
    </xf>
    <xf numFmtId="0" fontId="4" fillId="16" borderId="39" xfId="0" applyFont="1" applyFill="1" applyBorder="1" applyAlignment="1" applyProtection="1">
      <alignment horizontal="center"/>
    </xf>
    <xf numFmtId="0" fontId="30" fillId="16" borderId="40" xfId="0" applyFont="1" applyFill="1" applyBorder="1" applyAlignment="1" applyProtection="1">
      <alignment horizontal="center"/>
    </xf>
    <xf numFmtId="44" fontId="6" fillId="9" borderId="4" xfId="4" applyFont="1" applyFill="1" applyBorder="1" applyAlignment="1" applyProtection="1">
      <alignment vertical="center"/>
      <protection locked="0"/>
    </xf>
    <xf numFmtId="44" fontId="6" fillId="9" borderId="4" xfId="4" applyFont="1" applyFill="1" applyBorder="1" applyAlignment="1" applyProtection="1">
      <alignment vertical="center"/>
    </xf>
    <xf numFmtId="44" fontId="1" fillId="9" borderId="4" xfId="0" applyNumberFormat="1" applyFont="1" applyFill="1" applyBorder="1" applyAlignment="1">
      <alignment vertical="center"/>
    </xf>
    <xf numFmtId="44" fontId="51" fillId="9" borderId="4" xfId="0" applyNumberFormat="1" applyFont="1" applyFill="1" applyBorder="1" applyAlignment="1">
      <alignment vertical="center"/>
    </xf>
    <xf numFmtId="44" fontId="6" fillId="9" borderId="4" xfId="4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</xf>
    <xf numFmtId="44" fontId="6" fillId="9" borderId="4" xfId="4" applyFont="1" applyFill="1" applyBorder="1" applyAlignment="1" applyProtection="1">
      <alignment horizontal="right" vertical="center"/>
      <protection locked="0"/>
    </xf>
    <xf numFmtId="44" fontId="52" fillId="9" borderId="4" xfId="4" applyFont="1" applyFill="1" applyBorder="1" applyAlignment="1" applyProtection="1">
      <alignment horizontal="right" vertical="center"/>
    </xf>
    <xf numFmtId="44" fontId="51" fillId="9" borderId="4" xfId="0" applyNumberFormat="1" applyFont="1" applyFill="1" applyBorder="1" applyAlignment="1">
      <alignment horizontal="center" vertical="center"/>
    </xf>
    <xf numFmtId="0" fontId="0" fillId="9" borderId="5" xfId="0" applyFill="1" applyBorder="1" applyAlignment="1" applyProtection="1">
      <alignment vertical="center"/>
    </xf>
    <xf numFmtId="0" fontId="4" fillId="17" borderId="43" xfId="0" applyFont="1" applyFill="1" applyBorder="1" applyAlignment="1" applyProtection="1">
      <alignment horizontal="center"/>
    </xf>
    <xf numFmtId="0" fontId="44" fillId="17" borderId="1" xfId="0" applyFont="1" applyFill="1" applyBorder="1" applyAlignment="1" applyProtection="1">
      <alignment horizontal="center" vertical="center"/>
    </xf>
    <xf numFmtId="0" fontId="4" fillId="17" borderId="1" xfId="0" applyFont="1" applyFill="1" applyBorder="1" applyAlignment="1" applyProtection="1">
      <alignment horizontal="center"/>
    </xf>
    <xf numFmtId="44" fontId="4" fillId="17" borderId="1" xfId="4" applyFont="1" applyFill="1" applyBorder="1" applyAlignment="1" applyProtection="1">
      <alignment horizontal="center"/>
    </xf>
    <xf numFmtId="44" fontId="14" fillId="17" borderId="1" xfId="4" applyFont="1" applyFill="1" applyBorder="1" applyAlignment="1" applyProtection="1">
      <alignment horizontal="center"/>
    </xf>
    <xf numFmtId="0" fontId="0" fillId="17" borderId="1" xfId="0" applyFill="1" applyBorder="1" applyAlignment="1" applyProtection="1">
      <alignment horizontal="center" vertical="center"/>
    </xf>
    <xf numFmtId="0" fontId="5" fillId="17" borderId="37" xfId="0" applyFont="1" applyFill="1" applyBorder="1" applyAlignment="1" applyProtection="1">
      <alignment horizontal="center" vertical="center"/>
    </xf>
    <xf numFmtId="0" fontId="50" fillId="17" borderId="4" xfId="0" applyFont="1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/>
      <protection locked="0"/>
    </xf>
    <xf numFmtId="44" fontId="5" fillId="17" borderId="4" xfId="4" applyFont="1" applyFill="1" applyBorder="1" applyAlignment="1" applyProtection="1">
      <alignment horizontal="right" vertical="center"/>
      <protection locked="0"/>
    </xf>
    <xf numFmtId="44" fontId="5" fillId="17" borderId="4" xfId="4" applyFont="1" applyFill="1" applyBorder="1" applyAlignment="1" applyProtection="1">
      <alignment horizontal="right" vertical="center"/>
    </xf>
    <xf numFmtId="0" fontId="46" fillId="17" borderId="4" xfId="0" applyFont="1" applyFill="1" applyBorder="1" applyAlignment="1" applyProtection="1">
      <alignment horizontal="center" vertical="center"/>
    </xf>
    <xf numFmtId="0" fontId="0" fillId="17" borderId="16" xfId="0" applyFill="1" applyBorder="1" applyAlignment="1" applyProtection="1">
      <alignment horizontal="center" vertical="center"/>
    </xf>
    <xf numFmtId="0" fontId="0" fillId="17" borderId="18" xfId="0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/>
    </xf>
    <xf numFmtId="0" fontId="39" fillId="17" borderId="4" xfId="0" applyFont="1" applyFill="1" applyBorder="1" applyAlignment="1" applyProtection="1">
      <alignment horizontal="center" vertical="center"/>
    </xf>
    <xf numFmtId="44" fontId="21" fillId="17" borderId="4" xfId="4" applyFont="1" applyFill="1" applyBorder="1" applyAlignment="1" applyProtection="1">
      <alignment horizontal="right" vertical="center"/>
    </xf>
    <xf numFmtId="0" fontId="0" fillId="17" borderId="4" xfId="0" applyFill="1" applyBorder="1" applyAlignment="1" applyProtection="1">
      <alignment horizontal="center" vertical="center"/>
    </xf>
    <xf numFmtId="0" fontId="45" fillId="17" borderId="4" xfId="0" applyFont="1" applyFill="1" applyBorder="1" applyAlignment="1" applyProtection="1">
      <alignment horizontal="center" vertical="center"/>
    </xf>
    <xf numFmtId="0" fontId="6" fillId="17" borderId="4" xfId="0" applyFont="1" applyFill="1" applyBorder="1" applyAlignment="1" applyProtection="1">
      <alignment horizontal="center" vertical="center"/>
    </xf>
    <xf numFmtId="0" fontId="42" fillId="17" borderId="4" xfId="0" applyFont="1" applyFill="1" applyBorder="1" applyAlignment="1" applyProtection="1">
      <alignment horizontal="center" vertical="center"/>
    </xf>
    <xf numFmtId="0" fontId="6" fillId="17" borderId="4" xfId="0" applyFont="1" applyFill="1" applyBorder="1" applyAlignment="1" applyProtection="1">
      <alignment horizontal="center" vertical="center"/>
      <protection locked="0"/>
    </xf>
    <xf numFmtId="44" fontId="6" fillId="17" borderId="4" xfId="4" applyFont="1" applyFill="1" applyBorder="1" applyAlignment="1" applyProtection="1">
      <alignment horizontal="right" vertical="center"/>
      <protection locked="0"/>
    </xf>
    <xf numFmtId="44" fontId="6" fillId="17" borderId="4" xfId="4" applyFont="1" applyFill="1" applyBorder="1" applyAlignment="1" applyProtection="1">
      <alignment horizontal="right" vertical="center"/>
    </xf>
    <xf numFmtId="0" fontId="53" fillId="17" borderId="4" xfId="0" applyFont="1" applyFill="1" applyBorder="1" applyAlignment="1" applyProtection="1">
      <alignment horizontal="center" vertical="center"/>
    </xf>
    <xf numFmtId="0" fontId="44" fillId="17" borderId="4" xfId="0" applyFont="1" applyFill="1" applyBorder="1" applyAlignment="1" applyProtection="1">
      <alignment horizontal="center" vertical="center"/>
    </xf>
    <xf numFmtId="0" fontId="41" fillId="17" borderId="4" xfId="0" applyFont="1" applyFill="1" applyBorder="1" applyAlignment="1" applyProtection="1">
      <alignment horizontal="center" vertical="center"/>
    </xf>
    <xf numFmtId="0" fontId="5" fillId="17" borderId="4" xfId="0" applyFont="1" applyFill="1" applyBorder="1" applyAlignment="1" applyProtection="1">
      <alignment horizontal="center" vertical="center" wrapText="1"/>
      <protection locked="0"/>
    </xf>
    <xf numFmtId="0" fontId="39" fillId="17" borderId="4" xfId="0" applyFont="1" applyFill="1" applyBorder="1" applyAlignment="1" applyProtection="1">
      <alignment horizontal="center" vertical="center" wrapText="1"/>
    </xf>
    <xf numFmtId="44" fontId="5" fillId="0" borderId="3" xfId="4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3" fillId="16" borderId="45" xfId="0" applyFont="1" applyFill="1" applyBorder="1" applyAlignment="1" applyProtection="1">
      <alignment horizontal="center"/>
    </xf>
    <xf numFmtId="0" fontId="8" fillId="16" borderId="27" xfId="0" applyFont="1" applyFill="1" applyBorder="1" applyAlignment="1" applyProtection="1">
      <alignment horizontal="center"/>
    </xf>
    <xf numFmtId="0" fontId="8" fillId="16" borderId="1" xfId="0" applyFont="1" applyFill="1" applyBorder="1" applyAlignment="1" applyProtection="1">
      <alignment horizontal="center"/>
    </xf>
    <xf numFmtId="0" fontId="8" fillId="16" borderId="45" xfId="0" applyFont="1" applyFill="1" applyBorder="1" applyAlignment="1" applyProtection="1">
      <alignment horizontal="center"/>
    </xf>
    <xf numFmtId="0" fontId="3" fillId="16" borderId="3" xfId="0" applyFont="1" applyFill="1" applyBorder="1" applyAlignment="1" applyProtection="1">
      <alignment horizontal="center"/>
    </xf>
    <xf numFmtId="0" fontId="3" fillId="16" borderId="45" xfId="0" applyFont="1" applyFill="1" applyBorder="1" applyAlignment="1" applyProtection="1">
      <alignment horizontal="center" wrapText="1"/>
    </xf>
    <xf numFmtId="0" fontId="5" fillId="18" borderId="4" xfId="0" applyFont="1" applyFill="1" applyBorder="1" applyAlignment="1" applyProtection="1">
      <alignment horizontal="center" vertical="center"/>
    </xf>
    <xf numFmtId="0" fontId="5" fillId="18" borderId="4" xfId="0" applyFont="1" applyFill="1" applyBorder="1" applyAlignment="1" applyProtection="1">
      <alignment horizontal="center" vertical="center"/>
      <protection locked="0"/>
    </xf>
    <xf numFmtId="0" fontId="0" fillId="18" borderId="4" xfId="0" applyFill="1" applyBorder="1" applyAlignment="1" applyProtection="1">
      <alignment horizontal="center" vertical="center"/>
    </xf>
    <xf numFmtId="0" fontId="2" fillId="17" borderId="4" xfId="0" applyFont="1" applyFill="1" applyBorder="1" applyAlignment="1" applyProtection="1">
      <alignment horizontal="center" vertical="center" wrapText="1"/>
      <protection locked="0"/>
    </xf>
    <xf numFmtId="0" fontId="44" fillId="17" borderId="4" xfId="0" applyFont="1" applyFill="1" applyBorder="1" applyAlignment="1" applyProtection="1">
      <alignment horizontal="center" vertical="center" wrapText="1"/>
      <protection locked="0"/>
    </xf>
    <xf numFmtId="0" fontId="40" fillId="17" borderId="4" xfId="0" applyFont="1" applyFill="1" applyBorder="1" applyAlignment="1" applyProtection="1">
      <alignment horizontal="center" vertical="center"/>
    </xf>
    <xf numFmtId="0" fontId="43" fillId="17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5" fillId="9" borderId="0" xfId="0" applyFont="1" applyFill="1" applyAlignment="1" applyProtection="1">
      <alignment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1" xfId="0" applyFont="1" applyFill="1" applyBorder="1" applyAlignment="1" applyProtection="1">
      <alignment vertical="center"/>
    </xf>
    <xf numFmtId="0" fontId="5" fillId="3" borderId="42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4" fillId="9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17" borderId="4" xfId="0" applyFont="1" applyFill="1" applyBorder="1" applyAlignment="1" applyProtection="1">
      <alignment horizontal="center" vertical="center"/>
      <protection locked="0"/>
    </xf>
    <xf numFmtId="44" fontId="8" fillId="17" borderId="4" xfId="4" applyFont="1" applyFill="1" applyBorder="1" applyAlignment="1" applyProtection="1">
      <alignment horizontal="right" vertical="center"/>
    </xf>
    <xf numFmtId="0" fontId="44" fillId="18" borderId="4" xfId="0" applyFont="1" applyFill="1" applyBorder="1" applyAlignment="1" applyProtection="1">
      <alignment horizontal="center" vertical="center"/>
    </xf>
    <xf numFmtId="44" fontId="7" fillId="18" borderId="4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17" borderId="4" xfId="0" applyFill="1" applyBorder="1" applyAlignment="1" applyProtection="1">
      <alignment horizontal="center" vertical="center"/>
    </xf>
    <xf numFmtId="0" fontId="14" fillId="16" borderId="26" xfId="0" applyFont="1" applyFill="1" applyBorder="1" applyAlignment="1" applyProtection="1">
      <alignment vertical="center"/>
    </xf>
    <xf numFmtId="0" fontId="14" fillId="16" borderId="27" xfId="0" applyFont="1" applyFill="1" applyBorder="1" applyAlignment="1" applyProtection="1">
      <alignment horizontal="center" vertical="center"/>
    </xf>
    <xf numFmtId="0" fontId="8" fillId="16" borderId="27" xfId="0" applyFont="1" applyFill="1" applyBorder="1" applyAlignment="1" applyProtection="1">
      <alignment horizontal="center" vertical="center"/>
    </xf>
    <xf numFmtId="0" fontId="22" fillId="16" borderId="27" xfId="0" applyFont="1" applyFill="1" applyBorder="1" applyAlignment="1" applyProtection="1">
      <alignment horizontal="center" vertical="center"/>
    </xf>
    <xf numFmtId="0" fontId="4" fillId="16" borderId="31" xfId="0" applyFont="1" applyFill="1" applyBorder="1" applyAlignment="1" applyProtection="1">
      <alignment horizontal="center" vertical="center"/>
    </xf>
    <xf numFmtId="0" fontId="4" fillId="16" borderId="27" xfId="0" applyFont="1" applyFill="1" applyBorder="1" applyAlignment="1" applyProtection="1">
      <alignment horizontal="center" vertical="center"/>
    </xf>
    <xf numFmtId="0" fontId="4" fillId="16" borderId="32" xfId="0" applyFont="1" applyFill="1" applyBorder="1" applyAlignment="1" applyProtection="1">
      <alignment horizontal="center" vertical="center"/>
    </xf>
    <xf numFmtId="0" fontId="22" fillId="16" borderId="33" xfId="0" applyFont="1" applyFill="1" applyBorder="1" applyAlignment="1" applyProtection="1">
      <alignment horizontal="center" vertical="center"/>
    </xf>
    <xf numFmtId="0" fontId="4" fillId="16" borderId="35" xfId="0" applyFont="1" applyFill="1" applyBorder="1" applyAlignment="1" applyProtection="1">
      <alignment horizontal="center" vertical="center"/>
    </xf>
    <xf numFmtId="0" fontId="31" fillId="16" borderId="1" xfId="0" applyFont="1" applyFill="1" applyBorder="1" applyAlignment="1" applyProtection="1">
      <alignment horizontal="center" vertical="center"/>
    </xf>
    <xf numFmtId="0" fontId="22" fillId="16" borderId="3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/>
    </xf>
    <xf numFmtId="0" fontId="4" fillId="16" borderId="0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 applyProtection="1">
      <alignment horizontal="center" vertical="center"/>
    </xf>
    <xf numFmtId="0" fontId="4" fillId="16" borderId="4" xfId="0" applyFont="1" applyFill="1" applyBorder="1" applyAlignment="1" applyProtection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</xf>
    <xf numFmtId="0" fontId="22" fillId="16" borderId="12" xfId="0" applyFont="1" applyFill="1" applyBorder="1" applyAlignment="1" applyProtection="1">
      <alignment horizontal="center" vertical="center"/>
    </xf>
    <xf numFmtId="0" fontId="19" fillId="16" borderId="1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/>
    </xf>
    <xf numFmtId="0" fontId="3" fillId="16" borderId="33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43" fontId="8" fillId="16" borderId="1" xfId="2" applyFont="1" applyFill="1" applyBorder="1" applyAlignment="1" applyProtection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</xf>
    <xf numFmtId="0" fontId="8" fillId="16" borderId="3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/>
    </xf>
    <xf numFmtId="0" fontId="3" fillId="16" borderId="12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</xf>
    <xf numFmtId="0" fontId="3" fillId="16" borderId="1" xfId="0" applyFont="1" applyFill="1" applyBorder="1" applyAlignment="1" applyProtection="1">
      <alignment horizontal="center" vertical="center" wrapText="1"/>
    </xf>
    <xf numFmtId="0" fontId="0" fillId="16" borderId="10" xfId="0" applyFill="1" applyBorder="1" applyAlignment="1" applyProtection="1">
      <alignment vertical="center"/>
    </xf>
    <xf numFmtId="0" fontId="0" fillId="16" borderId="11" xfId="0" applyFill="1" applyBorder="1" applyAlignment="1" applyProtection="1">
      <alignment vertical="center"/>
    </xf>
    <xf numFmtId="0" fontId="3" fillId="16" borderId="27" xfId="0" applyFont="1" applyFill="1" applyBorder="1" applyAlignment="1" applyProtection="1">
      <alignment horizontal="center" vertical="center"/>
    </xf>
    <xf numFmtId="44" fontId="5" fillId="16" borderId="4" xfId="4" applyFont="1" applyFill="1" applyBorder="1" applyAlignment="1" applyProtection="1">
      <alignment horizontal="right" vertical="center"/>
      <protection locked="0"/>
    </xf>
    <xf numFmtId="0" fontId="3" fillId="16" borderId="31" xfId="0" applyFont="1" applyFill="1" applyBorder="1" applyAlignment="1" applyProtection="1">
      <alignment horizontal="center" vertical="center"/>
    </xf>
    <xf numFmtId="0" fontId="3" fillId="16" borderId="32" xfId="0" applyFont="1" applyFill="1" applyBorder="1" applyAlignment="1" applyProtection="1">
      <alignment horizontal="center" vertical="center"/>
    </xf>
    <xf numFmtId="43" fontId="3" fillId="16" borderId="1" xfId="2" applyFont="1" applyFill="1" applyBorder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4" fontId="5" fillId="0" borderId="3" xfId="4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0" fillId="17" borderId="28" xfId="0" applyFill="1" applyBorder="1" applyAlignment="1" applyProtection="1">
      <alignment horizontal="center"/>
    </xf>
    <xf numFmtId="0" fontId="0" fillId="17" borderId="29" xfId="0" applyFill="1" applyBorder="1" applyAlignment="1" applyProtection="1">
      <alignment horizontal="center"/>
    </xf>
    <xf numFmtId="0" fontId="22" fillId="16" borderId="1" xfId="0" applyFont="1" applyFill="1" applyBorder="1" applyAlignment="1" applyProtection="1">
      <alignment horizontal="center" vertical="center" wrapText="1"/>
    </xf>
    <xf numFmtId="0" fontId="22" fillId="16" borderId="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17" borderId="4" xfId="0" applyFill="1" applyBorder="1" applyAlignment="1" applyProtection="1">
      <alignment horizontal="center" vertical="center"/>
    </xf>
    <xf numFmtId="0" fontId="0" fillId="17" borderId="16" xfId="0" applyFill="1" applyBorder="1" applyAlignment="1" applyProtection="1">
      <alignment horizontal="center" vertical="center"/>
    </xf>
    <xf numFmtId="0" fontId="0" fillId="17" borderId="18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9" fillId="0" borderId="16" xfId="0" applyFont="1" applyFill="1" applyBorder="1" applyAlignment="1" applyProtection="1">
      <alignment horizontal="center" vertical="center"/>
    </xf>
    <xf numFmtId="0" fontId="0" fillId="9" borderId="16" xfId="0" applyFill="1" applyBorder="1" applyAlignment="1" applyProtection="1">
      <alignment horizontal="center" vertical="center"/>
    </xf>
    <xf numFmtId="0" fontId="0" fillId="9" borderId="18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4" fillId="16" borderId="28" xfId="0" applyFont="1" applyFill="1" applyBorder="1" applyAlignment="1" applyProtection="1">
      <alignment horizontal="center" vertical="center"/>
    </xf>
    <xf numFmtId="0" fontId="4" fillId="16" borderId="29" xfId="0" applyFont="1" applyFill="1" applyBorder="1" applyAlignment="1" applyProtection="1">
      <alignment horizontal="center" vertical="center"/>
    </xf>
    <xf numFmtId="0" fontId="4" fillId="16" borderId="30" xfId="0" applyFont="1" applyFill="1" applyBorder="1" applyAlignment="1" applyProtection="1">
      <alignment horizontal="center" vertical="center"/>
    </xf>
    <xf numFmtId="0" fontId="22" fillId="16" borderId="28" xfId="0" applyFont="1" applyFill="1" applyBorder="1" applyAlignment="1" applyProtection="1">
      <alignment horizontal="center" vertical="center"/>
    </xf>
    <xf numFmtId="0" fontId="22" fillId="16" borderId="2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16" borderId="28" xfId="0" applyFont="1" applyFill="1" applyBorder="1" applyAlignment="1" applyProtection="1">
      <alignment horizontal="center" vertical="center"/>
    </xf>
    <xf numFmtId="0" fontId="3" fillId="16" borderId="29" xfId="0" applyFont="1" applyFill="1" applyBorder="1" applyAlignment="1" applyProtection="1">
      <alignment horizontal="center" vertical="center"/>
    </xf>
    <xf numFmtId="0" fontId="3" fillId="16" borderId="3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43" fontId="8" fillId="16" borderId="1" xfId="2" applyFont="1" applyFill="1" applyBorder="1" applyAlignment="1" applyProtection="1">
      <alignment horizontal="center" vertical="center"/>
    </xf>
    <xf numFmtId="0" fontId="22" fillId="16" borderId="3" xfId="0" applyFont="1" applyFill="1" applyBorder="1" applyAlignment="1" applyProtection="1">
      <alignment horizontal="center" vertical="center"/>
    </xf>
    <xf numFmtId="0" fontId="22" fillId="16" borderId="1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/>
    </xf>
    <xf numFmtId="0" fontId="4" fillId="16" borderId="1" xfId="0" applyFont="1" applyFill="1" applyBorder="1" applyAlignment="1" applyProtection="1">
      <alignment horizontal="center" vertical="center"/>
    </xf>
    <xf numFmtId="0" fontId="22" fillId="16" borderId="26" xfId="0" applyFont="1" applyFill="1" applyBorder="1" applyAlignment="1" applyProtection="1">
      <alignment horizontal="center" vertical="center"/>
    </xf>
    <xf numFmtId="0" fontId="22" fillId="16" borderId="35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4" fillId="16" borderId="31" xfId="0" applyFont="1" applyFill="1" applyBorder="1" applyAlignment="1" applyProtection="1">
      <alignment horizontal="center" vertical="center"/>
    </xf>
    <xf numFmtId="0" fontId="4" fillId="16" borderId="3" xfId="0" applyFont="1" applyFill="1" applyBorder="1" applyAlignment="1" applyProtection="1">
      <alignment horizontal="center" vertical="center" wrapText="1"/>
    </xf>
    <xf numFmtId="0" fontId="4" fillId="16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16" borderId="0" xfId="0" applyFont="1" applyFill="1" applyBorder="1" applyAlignment="1" applyProtection="1">
      <alignment horizontal="center" vertical="center"/>
    </xf>
    <xf numFmtId="0" fontId="8" fillId="16" borderId="46" xfId="0" applyFont="1" applyFill="1" applyBorder="1" applyAlignment="1" applyProtection="1">
      <alignment horizontal="center" vertical="center" wrapText="1"/>
    </xf>
    <xf numFmtId="0" fontId="8" fillId="16" borderId="47" xfId="0" applyFont="1" applyFill="1" applyBorder="1" applyAlignment="1" applyProtection="1">
      <alignment horizontal="center" vertical="center" wrapText="1"/>
    </xf>
    <xf numFmtId="0" fontId="0" fillId="18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2" fillId="16" borderId="44" xfId="0" applyFont="1" applyFill="1" applyBorder="1" applyAlignment="1" applyProtection="1">
      <alignment horizontal="center" vertical="center"/>
    </xf>
    <xf numFmtId="0" fontId="7" fillId="16" borderId="27" xfId="0" applyFont="1" applyFill="1" applyBorder="1" applyAlignment="1" applyProtection="1">
      <alignment horizontal="center" vertical="center" wrapText="1"/>
    </xf>
    <xf numFmtId="0" fontId="7" fillId="16" borderId="1" xfId="0" applyFont="1" applyFill="1" applyBorder="1" applyAlignment="1" applyProtection="1">
      <alignment horizontal="center" vertical="center" wrapText="1"/>
    </xf>
    <xf numFmtId="0" fontId="7" fillId="16" borderId="45" xfId="0" applyFont="1" applyFill="1" applyBorder="1" applyAlignment="1" applyProtection="1">
      <alignment horizontal="center" vertical="center" wrapText="1"/>
    </xf>
    <xf numFmtId="0" fontId="22" fillId="16" borderId="45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4" fillId="16" borderId="28" xfId="0" applyFont="1" applyFill="1" applyBorder="1" applyAlignment="1" applyProtection="1">
      <alignment horizontal="center"/>
    </xf>
    <xf numFmtId="0" fontId="4" fillId="16" borderId="29" xfId="0" applyFont="1" applyFill="1" applyBorder="1" applyAlignment="1" applyProtection="1">
      <alignment horizontal="center"/>
    </xf>
    <xf numFmtId="0" fontId="4" fillId="16" borderId="30" xfId="0" applyFont="1" applyFill="1" applyBorder="1" applyAlignment="1" applyProtection="1">
      <alignment horizontal="center"/>
    </xf>
    <xf numFmtId="0" fontId="33" fillId="16" borderId="28" xfId="0" applyFont="1" applyFill="1" applyBorder="1" applyAlignment="1" applyProtection="1">
      <alignment horizontal="center" vertical="center"/>
    </xf>
    <xf numFmtId="0" fontId="33" fillId="16" borderId="29" xfId="0" applyFont="1" applyFill="1" applyBorder="1" applyAlignment="1" applyProtection="1">
      <alignment horizontal="center" vertical="center"/>
    </xf>
    <xf numFmtId="0" fontId="33" fillId="16" borderId="30" xfId="0" applyFont="1" applyFill="1" applyBorder="1" applyAlignment="1" applyProtection="1">
      <alignment horizontal="center" vertical="center"/>
    </xf>
    <xf numFmtId="0" fontId="3" fillId="16" borderId="3" xfId="0" applyFont="1" applyFill="1" applyBorder="1" applyAlignment="1" applyProtection="1">
      <alignment horizontal="center" vertical="center" wrapText="1"/>
    </xf>
    <xf numFmtId="0" fontId="3" fillId="16" borderId="45" xfId="0" applyFont="1" applyFill="1" applyBorder="1" applyAlignment="1" applyProtection="1">
      <alignment horizontal="center" vertical="center" wrapText="1"/>
    </xf>
    <xf numFmtId="0" fontId="22" fillId="16" borderId="3" xfId="0" applyFont="1" applyFill="1" applyBorder="1" applyAlignment="1" applyProtection="1">
      <alignment horizontal="center" vertical="center" wrapText="1"/>
    </xf>
    <xf numFmtId="0" fontId="32" fillId="16" borderId="27" xfId="0" applyFont="1" applyFill="1" applyBorder="1" applyAlignment="1" applyProtection="1">
      <alignment horizontal="center" vertical="center" wrapText="1"/>
    </xf>
    <xf numFmtId="0" fontId="32" fillId="16" borderId="1" xfId="0" applyFont="1" applyFill="1" applyBorder="1" applyAlignment="1" applyProtection="1">
      <alignment horizontal="center" vertical="center" wrapText="1"/>
    </xf>
    <xf numFmtId="0" fontId="32" fillId="16" borderId="45" xfId="0" applyFont="1" applyFill="1" applyBorder="1" applyAlignment="1" applyProtection="1">
      <alignment horizontal="center" vertical="center" wrapText="1"/>
    </xf>
    <xf numFmtId="0" fontId="8" fillId="16" borderId="31" xfId="0" applyFont="1" applyFill="1" applyBorder="1" applyAlignment="1" applyProtection="1">
      <alignment horizontal="center" vertical="center"/>
    </xf>
    <xf numFmtId="0" fontId="8" fillId="16" borderId="34" xfId="0" applyFont="1" applyFill="1" applyBorder="1" applyAlignment="1" applyProtection="1">
      <alignment horizontal="center" vertical="center"/>
    </xf>
    <xf numFmtId="0" fontId="8" fillId="16" borderId="0" xfId="0" applyFont="1" applyFill="1" applyBorder="1" applyAlignment="1" applyProtection="1">
      <alignment horizontal="center" vertical="center"/>
    </xf>
    <xf numFmtId="0" fontId="8" fillId="16" borderId="5" xfId="0" applyFont="1" applyFill="1" applyBorder="1" applyAlignment="1" applyProtection="1">
      <alignment horizontal="center" vertical="center"/>
    </xf>
    <xf numFmtId="0" fontId="8" fillId="16" borderId="41" xfId="0" applyFont="1" applyFill="1" applyBorder="1" applyAlignment="1" applyProtection="1">
      <alignment horizontal="center" vertical="center"/>
    </xf>
    <xf numFmtId="0" fontId="8" fillId="16" borderId="42" xfId="0" applyFont="1" applyFill="1" applyBorder="1" applyAlignment="1" applyProtection="1">
      <alignment horizontal="center" vertical="center"/>
    </xf>
    <xf numFmtId="0" fontId="8" fillId="16" borderId="4" xfId="0" applyFont="1" applyFill="1" applyBorder="1" applyAlignment="1" applyProtection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</xf>
    <xf numFmtId="0" fontId="22" fillId="16" borderId="31" xfId="0" applyFont="1" applyFill="1" applyBorder="1" applyAlignment="1" applyProtection="1">
      <alignment horizontal="center" vertical="center"/>
    </xf>
    <xf numFmtId="0" fontId="22" fillId="16" borderId="34" xfId="0" applyFont="1" applyFill="1" applyBorder="1" applyAlignment="1" applyProtection="1">
      <alignment horizontal="center" vertical="center"/>
    </xf>
    <xf numFmtId="0" fontId="22" fillId="16" borderId="0" xfId="0" applyFont="1" applyFill="1" applyBorder="1" applyAlignment="1" applyProtection="1">
      <alignment horizontal="center" vertical="center"/>
    </xf>
    <xf numFmtId="0" fontId="22" fillId="16" borderId="5" xfId="0" applyFont="1" applyFill="1" applyBorder="1" applyAlignment="1" applyProtection="1">
      <alignment horizontal="center" vertical="center"/>
    </xf>
    <xf numFmtId="0" fontId="3" fillId="16" borderId="4" xfId="0" applyFont="1" applyFill="1" applyBorder="1" applyAlignment="1" applyProtection="1">
      <alignment horizontal="center" vertical="center"/>
    </xf>
    <xf numFmtId="0" fontId="8" fillId="16" borderId="48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17" borderId="16" xfId="0" applyFont="1" applyFill="1" applyBorder="1" applyAlignment="1" applyProtection="1">
      <alignment horizontal="center" vertical="center"/>
    </xf>
    <xf numFmtId="0" fontId="6" fillId="17" borderId="18" xfId="0" applyFont="1" applyFill="1" applyBorder="1" applyAlignment="1" applyProtection="1">
      <alignment horizontal="center" vertical="center"/>
    </xf>
    <xf numFmtId="0" fontId="0" fillId="3" borderId="16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/>
    </xf>
    <xf numFmtId="0" fontId="12" fillId="0" borderId="1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16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24" fillId="9" borderId="4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32" fillId="0" borderId="27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0" fontId="32" fillId="0" borderId="4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33" fillId="0" borderId="28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45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FFF99"/>
      <color rgb="FF92E331"/>
      <color rgb="FFE7578E"/>
      <color rgb="FF66CCFF"/>
      <color rgb="FF75FB95"/>
      <color rgb="FFD476AC"/>
      <color rgb="FF7CC6CE"/>
      <color rgb="FF67EA32"/>
      <color rgb="FF8075D5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38"/>
  <sheetViews>
    <sheetView showGridLines="0" tabSelected="1" view="pageBreakPreview" zoomScale="84" zoomScaleNormal="84" zoomScaleSheetLayoutView="84" workbookViewId="0">
      <pane ySplit="6" topLeftCell="A7" activePane="bottomLeft" state="frozen"/>
      <selection pane="bottomLeft" activeCell="F175" sqref="F175"/>
    </sheetView>
  </sheetViews>
  <sheetFormatPr baseColWidth="10" defaultColWidth="11.42578125" defaultRowHeight="12.75" x14ac:dyDescent="0.2"/>
  <cols>
    <col min="1" max="1" width="9.140625" style="4" customWidth="1"/>
    <col min="2" max="2" width="3.85546875" style="4" customWidth="1"/>
    <col min="3" max="3" width="35.28515625" style="157" customWidth="1"/>
    <col min="4" max="4" width="13.42578125" style="34" customWidth="1"/>
    <col min="5" max="5" width="14.140625" style="4" customWidth="1"/>
    <col min="6" max="6" width="25.71093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8.7109375" style="4" hidden="1" customWidth="1"/>
    <col min="12" max="12" width="13.140625" style="4" hidden="1" customWidth="1"/>
    <col min="13" max="15" width="11" style="4" hidden="1" customWidth="1"/>
    <col min="16" max="17" width="13.140625" style="4" hidden="1" customWidth="1"/>
    <col min="18" max="18" width="10.5703125" style="4" hidden="1" customWidth="1"/>
    <col min="19" max="19" width="10.42578125" style="4" hidden="1" customWidth="1"/>
    <col min="20" max="20" width="13.140625" style="4" hidden="1" customWidth="1"/>
    <col min="21" max="21" width="16.140625" style="4" customWidth="1"/>
    <col min="22" max="22" width="14.140625" style="4" customWidth="1"/>
    <col min="23" max="23" width="7" style="4" hidden="1" customWidth="1"/>
    <col min="24" max="24" width="14.7109375" style="4" customWidth="1"/>
    <col min="25" max="25" width="16" style="4" customWidth="1"/>
    <col min="26" max="26" width="18" style="34" customWidth="1"/>
    <col min="27" max="27" width="28" style="389" customWidth="1"/>
    <col min="28" max="28" width="14" style="4" customWidth="1"/>
    <col min="29" max="29" width="21.28515625" style="4" customWidth="1"/>
    <col min="30" max="30" width="0.28515625" style="4" customWidth="1"/>
    <col min="31" max="31" width="11.42578125" style="4"/>
    <col min="32" max="32" width="13.28515625" style="4" customWidth="1"/>
    <col min="33" max="33" width="11.42578125" style="4"/>
    <col min="34" max="34" width="12.5703125" style="4" bestFit="1" customWidth="1"/>
    <col min="35" max="16384" width="11.42578125" style="4"/>
  </cols>
  <sheetData>
    <row r="2" spans="2:34" ht="26.25" x14ac:dyDescent="0.4">
      <c r="B2" s="650" t="s">
        <v>229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B2" s="427" t="s">
        <v>248</v>
      </c>
    </row>
    <row r="3" spans="2:34" ht="29.25" customHeight="1" thickBot="1" x14ac:dyDescent="0.25">
      <c r="B3" s="627" t="s">
        <v>259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</row>
    <row r="4" spans="2:34" ht="16.5" customHeight="1" x14ac:dyDescent="0.25">
      <c r="B4" s="633" t="s">
        <v>92</v>
      </c>
      <c r="C4" s="660" t="s">
        <v>12</v>
      </c>
      <c r="D4" s="646" t="s">
        <v>227</v>
      </c>
      <c r="E4" s="470" t="s">
        <v>2</v>
      </c>
      <c r="F4" s="622" t="s">
        <v>3</v>
      </c>
      <c r="G4" s="623"/>
      <c r="H4" s="623"/>
      <c r="I4" s="623"/>
      <c r="J4" s="623"/>
      <c r="K4" s="471"/>
      <c r="L4" s="472" t="s">
        <v>4</v>
      </c>
      <c r="M4" s="473"/>
      <c r="N4" s="651" t="s">
        <v>5</v>
      </c>
      <c r="O4" s="652"/>
      <c r="P4" s="652"/>
      <c r="Q4" s="652"/>
      <c r="R4" s="652"/>
      <c r="S4" s="653"/>
      <c r="T4" s="472" t="s">
        <v>6</v>
      </c>
      <c r="U4" s="529" t="s">
        <v>8</v>
      </c>
      <c r="V4" s="654" t="s">
        <v>9</v>
      </c>
      <c r="W4" s="655"/>
      <c r="X4" s="655"/>
      <c r="Y4" s="656"/>
      <c r="Z4" s="474" t="s">
        <v>10</v>
      </c>
      <c r="AA4" s="641" t="s">
        <v>243</v>
      </c>
      <c r="AB4" s="663" t="s">
        <v>35</v>
      </c>
      <c r="AC4" s="664"/>
      <c r="AD4" s="432"/>
    </row>
    <row r="5" spans="2:34" ht="15" x14ac:dyDescent="0.25">
      <c r="B5" s="634"/>
      <c r="C5" s="661"/>
      <c r="D5" s="647"/>
      <c r="E5" s="602" t="s">
        <v>14</v>
      </c>
      <c r="F5" s="475" t="s">
        <v>2</v>
      </c>
      <c r="G5" s="475" t="s">
        <v>15</v>
      </c>
      <c r="H5" s="475" t="s">
        <v>15</v>
      </c>
      <c r="I5" s="475" t="s">
        <v>16</v>
      </c>
      <c r="J5" s="475" t="s">
        <v>4</v>
      </c>
      <c r="K5" s="476"/>
      <c r="L5" s="477" t="s">
        <v>19</v>
      </c>
      <c r="M5" s="478" t="s">
        <v>20</v>
      </c>
      <c r="N5" s="478" t="s">
        <v>21</v>
      </c>
      <c r="O5" s="478" t="s">
        <v>22</v>
      </c>
      <c r="P5" s="478" t="s">
        <v>23</v>
      </c>
      <c r="Q5" s="478" t="s">
        <v>24</v>
      </c>
      <c r="R5" s="478" t="s">
        <v>25</v>
      </c>
      <c r="S5" s="478" t="s">
        <v>7</v>
      </c>
      <c r="T5" s="477" t="s">
        <v>26</v>
      </c>
      <c r="U5" s="530" t="s">
        <v>28</v>
      </c>
      <c r="V5" s="657" t="s">
        <v>7</v>
      </c>
      <c r="W5" s="532" t="s">
        <v>30</v>
      </c>
      <c r="X5" s="659" t="s">
        <v>178</v>
      </c>
      <c r="Y5" s="532" t="s">
        <v>33</v>
      </c>
      <c r="Z5" s="479" t="s">
        <v>34</v>
      </c>
      <c r="AA5" s="642"/>
      <c r="AB5" s="665"/>
      <c r="AC5" s="666"/>
      <c r="AD5" s="433"/>
    </row>
    <row r="6" spans="2:34" ht="15.75" thickBot="1" x14ac:dyDescent="0.3">
      <c r="B6" s="645"/>
      <c r="C6" s="662"/>
      <c r="D6" s="648"/>
      <c r="E6" s="649"/>
      <c r="F6" s="480" t="s">
        <v>36</v>
      </c>
      <c r="G6" s="480" t="s">
        <v>37</v>
      </c>
      <c r="H6" s="480" t="s">
        <v>38</v>
      </c>
      <c r="I6" s="480"/>
      <c r="J6" s="480" t="s">
        <v>19</v>
      </c>
      <c r="K6" s="481"/>
      <c r="L6" s="482" t="s">
        <v>42</v>
      </c>
      <c r="M6" s="483" t="s">
        <v>43</v>
      </c>
      <c r="N6" s="483" t="s">
        <v>44</v>
      </c>
      <c r="O6" s="483" t="s">
        <v>45</v>
      </c>
      <c r="P6" s="483" t="s">
        <v>45</v>
      </c>
      <c r="Q6" s="483" t="s">
        <v>46</v>
      </c>
      <c r="R6" s="483" t="s">
        <v>47</v>
      </c>
      <c r="S6" s="483" t="s">
        <v>48</v>
      </c>
      <c r="T6" s="482" t="s">
        <v>49</v>
      </c>
      <c r="U6" s="531" t="s">
        <v>51</v>
      </c>
      <c r="V6" s="658"/>
      <c r="W6" s="533"/>
      <c r="X6" s="649"/>
      <c r="Y6" s="528" t="s">
        <v>54</v>
      </c>
      <c r="Z6" s="484" t="s">
        <v>55</v>
      </c>
      <c r="AA6" s="676"/>
      <c r="AB6" s="667"/>
      <c r="AC6" s="668"/>
      <c r="AD6" s="434"/>
    </row>
    <row r="7" spans="2:34" ht="27" customHeight="1" x14ac:dyDescent="0.2">
      <c r="B7" s="495"/>
      <c r="C7" s="496" t="s">
        <v>56</v>
      </c>
      <c r="D7" s="497"/>
      <c r="E7" s="498"/>
      <c r="F7" s="499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9"/>
      <c r="AA7" s="500"/>
      <c r="AB7" s="600"/>
      <c r="AC7" s="601"/>
      <c r="AD7" s="356"/>
    </row>
    <row r="8" spans="2:34" s="154" customFormat="1" ht="42" customHeight="1" x14ac:dyDescent="0.2">
      <c r="B8" s="357">
        <v>1</v>
      </c>
      <c r="C8" s="454" t="s">
        <v>260</v>
      </c>
      <c r="D8" s="451" t="s">
        <v>57</v>
      </c>
      <c r="E8" s="452">
        <f>F8/15</f>
        <v>877.69399999999996</v>
      </c>
      <c r="F8" s="488">
        <v>13165.41</v>
      </c>
      <c r="G8" s="485"/>
      <c r="H8" s="485"/>
      <c r="I8" s="485"/>
      <c r="J8" s="485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7">
        <v>2101.0927200000001</v>
      </c>
      <c r="W8" s="486"/>
      <c r="X8" s="486"/>
      <c r="Y8" s="486">
        <f>V8+X8</f>
        <v>2101.0927200000001</v>
      </c>
      <c r="Z8" s="489">
        <f>F8-Y8</f>
        <v>11064.317279999999</v>
      </c>
      <c r="AA8" s="425"/>
      <c r="AB8" s="677" t="s">
        <v>247</v>
      </c>
      <c r="AC8" s="678"/>
      <c r="AD8" s="358"/>
      <c r="AE8" s="152"/>
      <c r="AF8" s="153"/>
    </row>
    <row r="9" spans="2:34" s="154" customFormat="1" ht="42" customHeight="1" x14ac:dyDescent="0.2">
      <c r="B9" s="357">
        <v>2</v>
      </c>
      <c r="C9" s="454" t="s">
        <v>261</v>
      </c>
      <c r="D9" s="451" t="s">
        <v>57</v>
      </c>
      <c r="E9" s="452">
        <f t="shared" ref="E9:E19" si="0">F9/15</f>
        <v>877.69399999999996</v>
      </c>
      <c r="F9" s="488">
        <v>13165.41</v>
      </c>
      <c r="G9" s="452"/>
      <c r="H9" s="452"/>
      <c r="I9" s="452"/>
      <c r="J9" s="452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87">
        <v>2101.0927200000001</v>
      </c>
      <c r="W9" s="453"/>
      <c r="X9" s="453"/>
      <c r="Y9" s="486">
        <f t="shared" ref="Y9:Y15" si="1">V9+X9</f>
        <v>2101.0927200000001</v>
      </c>
      <c r="Z9" s="489">
        <v>11064.32</v>
      </c>
      <c r="AA9" s="425"/>
      <c r="AB9" s="677"/>
      <c r="AC9" s="678"/>
      <c r="AD9" s="358"/>
      <c r="AF9" s="153"/>
      <c r="AH9" s="153"/>
    </row>
    <row r="10" spans="2:34" s="154" customFormat="1" ht="45" customHeight="1" x14ac:dyDescent="0.2">
      <c r="B10" s="357">
        <v>3</v>
      </c>
      <c r="C10" s="418" t="s">
        <v>262</v>
      </c>
      <c r="D10" s="451" t="s">
        <v>57</v>
      </c>
      <c r="E10" s="452">
        <f t="shared" si="0"/>
        <v>877.69399999999996</v>
      </c>
      <c r="F10" s="488">
        <v>13165.41</v>
      </c>
      <c r="G10" s="452"/>
      <c r="H10" s="452"/>
      <c r="I10" s="452"/>
      <c r="J10" s="452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87">
        <v>2101.0927200000001</v>
      </c>
      <c r="W10" s="453"/>
      <c r="X10" s="453"/>
      <c r="Y10" s="486">
        <f t="shared" si="1"/>
        <v>2101.0927200000001</v>
      </c>
      <c r="Z10" s="489">
        <v>11064.32</v>
      </c>
      <c r="AA10" s="425"/>
      <c r="AB10" s="677"/>
      <c r="AC10" s="678"/>
      <c r="AD10" s="358"/>
      <c r="AF10" s="153"/>
    </row>
    <row r="11" spans="2:34" s="154" customFormat="1" ht="44.25" customHeight="1" x14ac:dyDescent="0.2">
      <c r="B11" s="357">
        <v>4</v>
      </c>
      <c r="C11" s="418" t="s">
        <v>263</v>
      </c>
      <c r="D11" s="451" t="s">
        <v>57</v>
      </c>
      <c r="E11" s="452">
        <f t="shared" si="0"/>
        <v>877.69399999999996</v>
      </c>
      <c r="F11" s="488">
        <v>13165.41</v>
      </c>
      <c r="G11" s="452"/>
      <c r="H11" s="452"/>
      <c r="I11" s="452"/>
      <c r="J11" s="452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87">
        <v>2101.0927200000001</v>
      </c>
      <c r="W11" s="453"/>
      <c r="X11" s="453"/>
      <c r="Y11" s="486">
        <f t="shared" si="1"/>
        <v>2101.0927200000001</v>
      </c>
      <c r="Z11" s="489">
        <v>11064.32</v>
      </c>
      <c r="AA11" s="425"/>
      <c r="AB11" s="677"/>
      <c r="AC11" s="678"/>
      <c r="AD11" s="358"/>
      <c r="AF11" s="153"/>
    </row>
    <row r="12" spans="2:34" s="154" customFormat="1" ht="43.5" customHeight="1" x14ac:dyDescent="0.2">
      <c r="B12" s="357">
        <v>5</v>
      </c>
      <c r="C12" s="418" t="s">
        <v>264</v>
      </c>
      <c r="D12" s="451" t="s">
        <v>57</v>
      </c>
      <c r="E12" s="452">
        <f t="shared" si="0"/>
        <v>877.69399999999996</v>
      </c>
      <c r="F12" s="488">
        <v>13165.41</v>
      </c>
      <c r="G12" s="452"/>
      <c r="H12" s="452"/>
      <c r="I12" s="452"/>
      <c r="J12" s="452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87">
        <v>2101.0927200000001</v>
      </c>
      <c r="W12" s="453"/>
      <c r="X12" s="453"/>
      <c r="Y12" s="486">
        <f t="shared" si="1"/>
        <v>2101.0927200000001</v>
      </c>
      <c r="Z12" s="489">
        <v>11064.32</v>
      </c>
      <c r="AA12" s="425"/>
      <c r="AB12" s="677"/>
      <c r="AC12" s="678"/>
      <c r="AD12" s="358"/>
      <c r="AF12" s="153"/>
    </row>
    <row r="13" spans="2:34" s="154" customFormat="1" ht="43.5" customHeight="1" x14ac:dyDescent="0.2">
      <c r="B13" s="357">
        <v>6</v>
      </c>
      <c r="C13" s="418" t="s">
        <v>191</v>
      </c>
      <c r="D13" s="451" t="s">
        <v>57</v>
      </c>
      <c r="E13" s="452">
        <f t="shared" si="0"/>
        <v>877.69399999999996</v>
      </c>
      <c r="F13" s="488">
        <v>13165.41</v>
      </c>
      <c r="G13" s="452"/>
      <c r="H13" s="452"/>
      <c r="I13" s="452"/>
      <c r="J13" s="452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87">
        <v>2101.0927200000001</v>
      </c>
      <c r="W13" s="453"/>
      <c r="X13" s="453"/>
      <c r="Y13" s="486">
        <f t="shared" si="1"/>
        <v>2101.0927200000001</v>
      </c>
      <c r="Z13" s="489">
        <v>11064.32</v>
      </c>
      <c r="AA13" s="425"/>
      <c r="AB13" s="677"/>
      <c r="AC13" s="678"/>
      <c r="AD13" s="358"/>
      <c r="AF13" s="153"/>
    </row>
    <row r="14" spans="2:34" s="154" customFormat="1" ht="44.25" customHeight="1" x14ac:dyDescent="0.2">
      <c r="B14" s="357">
        <v>7</v>
      </c>
      <c r="C14" s="454" t="s">
        <v>285</v>
      </c>
      <c r="D14" s="451" t="s">
        <v>57</v>
      </c>
      <c r="E14" s="452">
        <f t="shared" si="0"/>
        <v>877.69399999999996</v>
      </c>
      <c r="F14" s="488">
        <v>13165.41</v>
      </c>
      <c r="G14" s="452"/>
      <c r="H14" s="452"/>
      <c r="I14" s="452"/>
      <c r="J14" s="452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87">
        <v>2101.0927200000001</v>
      </c>
      <c r="W14" s="453"/>
      <c r="X14" s="453"/>
      <c r="Y14" s="486">
        <f t="shared" si="1"/>
        <v>2101.0927200000001</v>
      </c>
      <c r="Z14" s="489">
        <v>11064.32</v>
      </c>
      <c r="AA14" s="425"/>
      <c r="AB14" s="677"/>
      <c r="AC14" s="678"/>
      <c r="AD14" s="358"/>
      <c r="AF14" s="153"/>
    </row>
    <row r="15" spans="2:34" s="154" customFormat="1" ht="44.25" customHeight="1" x14ac:dyDescent="0.2">
      <c r="B15" s="357">
        <v>8</v>
      </c>
      <c r="C15" s="454" t="s">
        <v>265</v>
      </c>
      <c r="D15" s="451" t="s">
        <v>57</v>
      </c>
      <c r="E15" s="452">
        <f t="shared" si="0"/>
        <v>877.69399999999996</v>
      </c>
      <c r="F15" s="488">
        <v>13165.41</v>
      </c>
      <c r="G15" s="452"/>
      <c r="H15" s="452"/>
      <c r="I15" s="452"/>
      <c r="J15" s="452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87">
        <v>2101.0927200000001</v>
      </c>
      <c r="W15" s="453"/>
      <c r="X15" s="453"/>
      <c r="Y15" s="486">
        <f t="shared" si="1"/>
        <v>2101.0927200000001</v>
      </c>
      <c r="Z15" s="489">
        <v>11064.32</v>
      </c>
      <c r="AA15" s="425"/>
      <c r="AB15" s="677"/>
      <c r="AC15" s="678"/>
      <c r="AD15" s="358"/>
      <c r="AF15" s="153"/>
    </row>
    <row r="16" spans="2:34" s="154" customFormat="1" ht="40.5" customHeight="1" x14ac:dyDescent="0.2">
      <c r="B16" s="357">
        <v>9</v>
      </c>
      <c r="C16" s="455" t="s">
        <v>266</v>
      </c>
      <c r="D16" s="456" t="s">
        <v>57</v>
      </c>
      <c r="E16" s="452">
        <f t="shared" si="0"/>
        <v>877.69399999999996</v>
      </c>
      <c r="F16" s="488">
        <v>13165.41</v>
      </c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87">
        <v>2101.0927200000001</v>
      </c>
      <c r="W16" s="457"/>
      <c r="X16" s="457"/>
      <c r="Y16" s="486">
        <f>V16+X16</f>
        <v>2101.0927200000001</v>
      </c>
      <c r="Z16" s="489">
        <v>11064.32</v>
      </c>
      <c r="AA16" s="425"/>
      <c r="AB16" s="677"/>
      <c r="AC16" s="678"/>
      <c r="AD16" s="358"/>
      <c r="AF16" s="153"/>
    </row>
    <row r="17" spans="1:32" s="154" customFormat="1" ht="40.5" customHeight="1" x14ac:dyDescent="0.2">
      <c r="B17" s="357"/>
      <c r="C17" s="340"/>
      <c r="D17" s="228"/>
      <c r="E17" s="452"/>
      <c r="F17" s="331"/>
      <c r="G17" s="327"/>
      <c r="H17" s="327"/>
      <c r="I17" s="327"/>
      <c r="J17" s="327"/>
      <c r="K17" s="329"/>
      <c r="L17" s="330"/>
      <c r="M17" s="330"/>
      <c r="N17" s="330"/>
      <c r="O17" s="330"/>
      <c r="P17" s="330"/>
      <c r="Q17" s="330"/>
      <c r="R17" s="330"/>
      <c r="S17" s="330"/>
      <c r="T17" s="330"/>
      <c r="U17" s="329"/>
      <c r="V17" s="329"/>
      <c r="W17" s="329"/>
      <c r="X17" s="329"/>
      <c r="Y17" s="329"/>
      <c r="Z17" s="328"/>
      <c r="AA17" s="425"/>
      <c r="AB17" s="677"/>
      <c r="AC17" s="678"/>
      <c r="AD17" s="358"/>
      <c r="AF17" s="153"/>
    </row>
    <row r="18" spans="1:32" s="154" customFormat="1" ht="28.5" customHeight="1" x14ac:dyDescent="0.2">
      <c r="B18" s="501"/>
      <c r="C18" s="502" t="s">
        <v>58</v>
      </c>
      <c r="D18" s="503"/>
      <c r="E18" s="504"/>
      <c r="F18" s="505"/>
      <c r="G18" s="504"/>
      <c r="H18" s="504"/>
      <c r="I18" s="504"/>
      <c r="J18" s="504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6"/>
      <c r="AB18" s="608"/>
      <c r="AC18" s="609"/>
      <c r="AD18" s="358"/>
      <c r="AF18" s="153"/>
    </row>
    <row r="19" spans="1:32" s="157" customFormat="1" ht="48" customHeight="1" x14ac:dyDescent="0.2">
      <c r="B19" s="359">
        <v>10</v>
      </c>
      <c r="C19" s="454" t="s">
        <v>284</v>
      </c>
      <c r="D19" s="458" t="s">
        <v>59</v>
      </c>
      <c r="E19" s="452">
        <f t="shared" si="0"/>
        <v>1203.9386666666667</v>
      </c>
      <c r="F19" s="459">
        <v>18059.080000000002</v>
      </c>
      <c r="G19" s="460"/>
      <c r="H19" s="460"/>
      <c r="I19" s="460"/>
      <c r="J19" s="460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>
        <v>3248.7054240000007</v>
      </c>
      <c r="W19" s="461"/>
      <c r="X19" s="461"/>
      <c r="Y19" s="461">
        <f>V19+X19</f>
        <v>3248.7054240000007</v>
      </c>
      <c r="Z19" s="461">
        <f>F19-Y19</f>
        <v>14810.374576000002</v>
      </c>
      <c r="AA19" s="425"/>
      <c r="AB19" s="610"/>
      <c r="AC19" s="611"/>
      <c r="AD19" s="360"/>
      <c r="AF19" s="159"/>
    </row>
    <row r="20" spans="1:32" s="154" customFormat="1" ht="39.75" customHeight="1" thickBot="1" x14ac:dyDescent="0.25">
      <c r="B20" s="361"/>
      <c r="C20" s="401" t="s">
        <v>60</v>
      </c>
      <c r="D20" s="401"/>
      <c r="E20" s="402">
        <f>E8+E9+E10+E11+E12+E13+E14+E15+E16+E19</f>
        <v>9103.1846666666643</v>
      </c>
      <c r="F20" s="402">
        <f>F8+F9+F10+F11+F12+F13+F14+F15+F16+F19</f>
        <v>136547.77000000002</v>
      </c>
      <c r="G20" s="402">
        <f t="shared" ref="G20:U20" si="2">G8+G9+G10+G11+G12+G13+G14+G15+G16+G17+G19</f>
        <v>0</v>
      </c>
      <c r="H20" s="402">
        <f t="shared" si="2"/>
        <v>0</v>
      </c>
      <c r="I20" s="402">
        <f t="shared" si="2"/>
        <v>0</v>
      </c>
      <c r="J20" s="402">
        <f t="shared" si="2"/>
        <v>0</v>
      </c>
      <c r="K20" s="402">
        <f t="shared" si="2"/>
        <v>0</v>
      </c>
      <c r="L20" s="402">
        <f t="shared" si="2"/>
        <v>0</v>
      </c>
      <c r="M20" s="402">
        <f t="shared" si="2"/>
        <v>0</v>
      </c>
      <c r="N20" s="402">
        <f t="shared" si="2"/>
        <v>0</v>
      </c>
      <c r="O20" s="402">
        <f t="shared" si="2"/>
        <v>0</v>
      </c>
      <c r="P20" s="402">
        <f t="shared" si="2"/>
        <v>0</v>
      </c>
      <c r="Q20" s="402">
        <f t="shared" si="2"/>
        <v>0</v>
      </c>
      <c r="R20" s="402">
        <f t="shared" si="2"/>
        <v>0</v>
      </c>
      <c r="S20" s="402">
        <f t="shared" si="2"/>
        <v>0</v>
      </c>
      <c r="T20" s="402">
        <f t="shared" si="2"/>
        <v>0</v>
      </c>
      <c r="U20" s="402">
        <f t="shared" si="2"/>
        <v>0</v>
      </c>
      <c r="V20" s="402">
        <f>V8+V9+V10+V11+V12+V13+V14+V15+V16+V19</f>
        <v>22158.539904000001</v>
      </c>
      <c r="W20" s="402">
        <f>W8+W9+W10+W11+W12+W13+W14+W15+W16+W17+W19</f>
        <v>0</v>
      </c>
      <c r="X20" s="402">
        <f>X8+X9+X10+X11+X12+X13+X14+X15+X16+X17+X19</f>
        <v>0</v>
      </c>
      <c r="Y20" s="402">
        <f>Y8+Y9+Y10+Y11+Y12+Y13+Y14+Y15+Y16+Y17+Y19</f>
        <v>22158.539904000001</v>
      </c>
      <c r="Z20" s="402">
        <f>Z8+Z9+Z10+Z11+Z12+Z13+Z14+Z15+Z16+Z17+Z19</f>
        <v>114389.25185600002</v>
      </c>
      <c r="AA20" s="490"/>
      <c r="AB20" s="681"/>
      <c r="AC20" s="682"/>
      <c r="AD20" s="364"/>
      <c r="AE20" s="150"/>
      <c r="AF20" s="161"/>
    </row>
    <row r="21" spans="1:32" s="154" customFormat="1" ht="35.25" customHeight="1" x14ac:dyDescent="0.2">
      <c r="B21" s="162"/>
      <c r="C21" s="163"/>
      <c r="D21" s="163"/>
      <c r="E21" s="162"/>
      <c r="F21" s="162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2"/>
      <c r="V21" s="162"/>
      <c r="W21" s="162"/>
      <c r="X21" s="162"/>
      <c r="Y21" s="162"/>
      <c r="Z21" s="343"/>
      <c r="AA21" s="376"/>
      <c r="AB21" s="150"/>
      <c r="AC21" s="150"/>
      <c r="AD21" s="150"/>
      <c r="AE21" s="150"/>
      <c r="AF21" s="150"/>
    </row>
    <row r="22" spans="1:32" s="154" customFormat="1" ht="13.15" hidden="1" customHeight="1" x14ac:dyDescent="0.2">
      <c r="A22" s="165"/>
      <c r="B22" s="163"/>
      <c r="C22" s="163"/>
      <c r="D22" s="163"/>
      <c r="E22" s="163"/>
      <c r="F22" s="163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3"/>
      <c r="V22" s="163"/>
      <c r="W22" s="163"/>
      <c r="X22" s="163"/>
      <c r="Y22" s="163"/>
      <c r="Z22" s="163"/>
      <c r="AA22" s="376"/>
      <c r="AB22" s="150"/>
      <c r="AC22" s="150"/>
      <c r="AD22" s="150"/>
    </row>
    <row r="23" spans="1:32" s="154" customFormat="1" ht="34.9" hidden="1" customHeight="1" x14ac:dyDescent="0.2">
      <c r="A23" s="165"/>
      <c r="B23" s="163"/>
      <c r="C23" s="157"/>
      <c r="D23" s="165"/>
      <c r="X23" s="163"/>
      <c r="Y23" s="163"/>
      <c r="Z23" s="163"/>
      <c r="AA23" s="225"/>
      <c r="AB23" s="166"/>
      <c r="AC23" s="166"/>
      <c r="AD23" s="166"/>
    </row>
    <row r="24" spans="1:32" s="154" customFormat="1" ht="34.9" hidden="1" customHeight="1" x14ac:dyDescent="0.2">
      <c r="A24" s="165"/>
      <c r="B24" s="163"/>
      <c r="C24" s="157"/>
      <c r="D24" s="165"/>
      <c r="X24" s="163"/>
      <c r="Y24" s="163"/>
      <c r="Z24" s="163"/>
      <c r="AA24" s="225"/>
      <c r="AB24" s="166"/>
      <c r="AC24" s="166"/>
      <c r="AD24" s="166"/>
    </row>
    <row r="25" spans="1:32" s="154" customFormat="1" ht="70.5" customHeight="1" x14ac:dyDescent="0.2">
      <c r="A25" s="165"/>
      <c r="B25" s="163"/>
      <c r="C25" s="604"/>
      <c r="D25" s="604"/>
      <c r="E25" s="163"/>
      <c r="F25" s="163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227"/>
      <c r="V25" s="167"/>
      <c r="W25" s="167"/>
      <c r="X25" s="167"/>
      <c r="Y25" s="167"/>
      <c r="Z25" s="167"/>
      <c r="AA25" s="225"/>
      <c r="AB25" s="166"/>
      <c r="AC25" s="166"/>
      <c r="AD25" s="166"/>
    </row>
    <row r="26" spans="1:32" s="154" customFormat="1" ht="35.25" customHeight="1" x14ac:dyDescent="0.2">
      <c r="A26" s="165"/>
      <c r="B26" s="163"/>
      <c r="C26" s="605" t="s">
        <v>157</v>
      </c>
      <c r="D26" s="605"/>
      <c r="E26" s="170"/>
      <c r="F26" s="170"/>
      <c r="G26" s="170"/>
      <c r="H26" s="170"/>
      <c r="I26" s="170"/>
      <c r="J26" s="170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605" t="s">
        <v>241</v>
      </c>
      <c r="W26" s="605"/>
      <c r="X26" s="605"/>
      <c r="Y26" s="605"/>
      <c r="Z26" s="605"/>
      <c r="AA26" s="225"/>
      <c r="AB26" s="166"/>
      <c r="AC26" s="166"/>
      <c r="AD26" s="166"/>
    </row>
    <row r="27" spans="1:32" s="154" customFormat="1" ht="35.25" customHeight="1" x14ac:dyDescent="0.2">
      <c r="A27" s="165"/>
      <c r="B27" s="163"/>
      <c r="C27" s="606" t="s">
        <v>258</v>
      </c>
      <c r="D27" s="606"/>
      <c r="E27" s="170"/>
      <c r="F27" s="170"/>
      <c r="G27" s="170"/>
      <c r="H27" s="170"/>
      <c r="I27" s="170"/>
      <c r="J27" s="170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 t="s">
        <v>195</v>
      </c>
      <c r="W27" s="171"/>
      <c r="X27" s="171"/>
      <c r="Y27" s="171"/>
      <c r="Z27" s="171"/>
      <c r="AA27" s="171"/>
      <c r="AB27" s="166"/>
      <c r="AC27" s="166"/>
      <c r="AD27" s="166"/>
    </row>
    <row r="28" spans="1:32" s="154" customFormat="1" ht="35.25" customHeight="1" x14ac:dyDescent="0.2">
      <c r="A28" s="165"/>
      <c r="B28" s="227"/>
      <c r="C28" s="553"/>
      <c r="D28" s="553"/>
      <c r="E28" s="553"/>
      <c r="F28" s="553"/>
      <c r="G28" s="553"/>
      <c r="H28" s="553"/>
      <c r="I28" s="553"/>
      <c r="J28" s="553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553"/>
      <c r="X28" s="553"/>
      <c r="Y28" s="553"/>
      <c r="Z28" s="553"/>
      <c r="AA28" s="553"/>
      <c r="AB28" s="166"/>
      <c r="AC28" s="166"/>
      <c r="AD28" s="166"/>
    </row>
    <row r="29" spans="1:32" s="154" customFormat="1" ht="34.15" customHeight="1" x14ac:dyDescent="0.2">
      <c r="A29" s="165"/>
      <c r="B29" s="163"/>
      <c r="C29" s="170"/>
      <c r="D29" s="169"/>
      <c r="E29" s="170"/>
      <c r="F29" s="170"/>
      <c r="G29" s="170"/>
      <c r="H29" s="170"/>
      <c r="I29" s="170"/>
      <c r="J29" s="170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69"/>
      <c r="V29" s="170"/>
      <c r="W29" s="170"/>
      <c r="X29" s="163"/>
      <c r="Y29" s="163"/>
      <c r="Z29" s="163"/>
      <c r="AA29" s="225"/>
      <c r="AB29" s="166"/>
      <c r="AC29" s="166"/>
      <c r="AD29" s="166"/>
    </row>
    <row r="30" spans="1:32" s="154" customFormat="1" ht="35.25" hidden="1" customHeight="1" x14ac:dyDescent="0.2">
      <c r="B30" s="173"/>
      <c r="C30" s="174"/>
      <c r="D30" s="174"/>
      <c r="E30" s="175"/>
      <c r="F30" s="175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5"/>
      <c r="V30" s="175"/>
      <c r="W30" s="175"/>
      <c r="X30" s="173"/>
      <c r="Y30" s="173"/>
      <c r="Z30" s="174"/>
      <c r="AA30" s="387" t="s">
        <v>63</v>
      </c>
      <c r="AB30" s="150"/>
      <c r="AC30" s="150"/>
      <c r="AD30" s="151"/>
    </row>
    <row r="31" spans="1:32" s="154" customFormat="1" ht="34.9" hidden="1" customHeight="1" x14ac:dyDescent="0.2">
      <c r="B31" s="162"/>
      <c r="C31" s="163"/>
      <c r="D31" s="163"/>
      <c r="E31" s="162"/>
      <c r="F31" s="162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2"/>
      <c r="V31" s="162"/>
      <c r="W31" s="162"/>
      <c r="X31" s="162"/>
      <c r="Y31" s="162"/>
      <c r="Z31" s="163"/>
      <c r="AA31" s="376"/>
      <c r="AB31" s="150"/>
      <c r="AC31" s="150"/>
      <c r="AD31" s="150"/>
    </row>
    <row r="32" spans="1:32" s="154" customFormat="1" ht="34.9" hidden="1" customHeight="1" x14ac:dyDescent="0.2">
      <c r="B32" s="162"/>
      <c r="C32" s="163"/>
      <c r="D32" s="163"/>
      <c r="E32" s="162"/>
      <c r="F32" s="162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2"/>
      <c r="V32" s="162"/>
      <c r="W32" s="162"/>
      <c r="X32" s="162"/>
      <c r="Y32" s="162"/>
      <c r="Z32" s="163"/>
      <c r="AA32" s="376"/>
      <c r="AB32" s="150"/>
      <c r="AC32" s="150"/>
      <c r="AD32" s="150"/>
    </row>
    <row r="33" spans="2:30" s="154" customFormat="1" ht="35.25" customHeight="1" x14ac:dyDescent="0.2">
      <c r="B33" s="626" t="s">
        <v>0</v>
      </c>
      <c r="C33" s="626"/>
      <c r="D33" s="626"/>
      <c r="E33" s="626"/>
      <c r="F33" s="626"/>
      <c r="G33" s="626"/>
      <c r="H33" s="626"/>
      <c r="I33" s="626"/>
      <c r="J33" s="626"/>
      <c r="K33" s="626"/>
      <c r="L33" s="626"/>
      <c r="M33" s="626"/>
      <c r="N33" s="626"/>
      <c r="O33" s="626"/>
      <c r="P33" s="626"/>
      <c r="Q33" s="626"/>
      <c r="R33" s="626"/>
      <c r="S33" s="626"/>
      <c r="T33" s="626"/>
      <c r="U33" s="626"/>
      <c r="V33" s="626"/>
      <c r="W33" s="626"/>
      <c r="X33" s="626"/>
      <c r="Y33" s="626"/>
      <c r="Z33" s="626"/>
      <c r="AA33" s="376"/>
      <c r="AB33" s="428" t="s">
        <v>249</v>
      </c>
      <c r="AC33" s="150"/>
      <c r="AD33" s="150"/>
    </row>
    <row r="34" spans="2:30" s="154" customFormat="1" ht="35.25" customHeight="1" thickBot="1" x14ac:dyDescent="0.25">
      <c r="B34" s="627" t="s">
        <v>259</v>
      </c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376"/>
      <c r="AB34" s="150"/>
      <c r="AC34" s="150"/>
      <c r="AD34" s="150"/>
    </row>
    <row r="35" spans="2:30" s="154" customFormat="1" ht="24.75" customHeight="1" x14ac:dyDescent="0.2">
      <c r="B35" s="555"/>
      <c r="C35" s="556"/>
      <c r="D35" s="557" t="s">
        <v>1</v>
      </c>
      <c r="E35" s="558" t="s">
        <v>2</v>
      </c>
      <c r="F35" s="616" t="s">
        <v>3</v>
      </c>
      <c r="G35" s="617"/>
      <c r="H35" s="617"/>
      <c r="I35" s="617"/>
      <c r="J35" s="617"/>
      <c r="K35" s="559"/>
      <c r="L35" s="560" t="s">
        <v>4</v>
      </c>
      <c r="M35" s="561"/>
      <c r="N35" s="616" t="s">
        <v>5</v>
      </c>
      <c r="O35" s="617"/>
      <c r="P35" s="617"/>
      <c r="Q35" s="617"/>
      <c r="R35" s="617"/>
      <c r="S35" s="618"/>
      <c r="T35" s="560" t="s">
        <v>6</v>
      </c>
      <c r="U35" s="558" t="s">
        <v>8</v>
      </c>
      <c r="V35" s="616" t="s">
        <v>9</v>
      </c>
      <c r="W35" s="636"/>
      <c r="X35" s="617"/>
      <c r="Y35" s="618"/>
      <c r="Z35" s="562" t="s">
        <v>10</v>
      </c>
      <c r="AA35" s="669" t="s">
        <v>243</v>
      </c>
      <c r="AB35" s="671" t="s">
        <v>35</v>
      </c>
      <c r="AC35" s="672"/>
      <c r="AD35" s="439"/>
    </row>
    <row r="36" spans="2:30" s="154" customFormat="1" ht="19.5" customHeight="1" x14ac:dyDescent="0.2">
      <c r="B36" s="563" t="s">
        <v>239</v>
      </c>
      <c r="C36" s="564" t="s">
        <v>12</v>
      </c>
      <c r="D36" s="628" t="s">
        <v>13</v>
      </c>
      <c r="E36" s="602" t="s">
        <v>14</v>
      </c>
      <c r="F36" s="565" t="s">
        <v>2</v>
      </c>
      <c r="G36" s="566" t="s">
        <v>15</v>
      </c>
      <c r="H36" s="566" t="s">
        <v>15</v>
      </c>
      <c r="I36" s="566" t="s">
        <v>16</v>
      </c>
      <c r="J36" s="566" t="s">
        <v>4</v>
      </c>
      <c r="K36" s="567"/>
      <c r="L36" s="568" t="s">
        <v>19</v>
      </c>
      <c r="M36" s="569" t="s">
        <v>20</v>
      </c>
      <c r="N36" s="569" t="s">
        <v>21</v>
      </c>
      <c r="O36" s="569" t="s">
        <v>22</v>
      </c>
      <c r="P36" s="569" t="s">
        <v>23</v>
      </c>
      <c r="Q36" s="569" t="s">
        <v>24</v>
      </c>
      <c r="R36" s="569" t="s">
        <v>25</v>
      </c>
      <c r="S36" s="569" t="s">
        <v>7</v>
      </c>
      <c r="T36" s="568" t="s">
        <v>26</v>
      </c>
      <c r="U36" s="570" t="s">
        <v>28</v>
      </c>
      <c r="V36" s="629" t="s">
        <v>7</v>
      </c>
      <c r="W36" s="566" t="s">
        <v>30</v>
      </c>
      <c r="X36" s="631" t="s">
        <v>32</v>
      </c>
      <c r="Y36" s="566" t="s">
        <v>33</v>
      </c>
      <c r="Z36" s="571" t="s">
        <v>34</v>
      </c>
      <c r="AA36" s="669"/>
      <c r="AB36" s="673"/>
      <c r="AC36" s="674"/>
      <c r="AD36" s="440"/>
    </row>
    <row r="37" spans="2:30" s="154" customFormat="1" ht="19.5" customHeight="1" x14ac:dyDescent="0.2">
      <c r="B37" s="563"/>
      <c r="C37" s="568"/>
      <c r="D37" s="628"/>
      <c r="E37" s="603"/>
      <c r="F37" s="570" t="s">
        <v>36</v>
      </c>
      <c r="G37" s="568" t="s">
        <v>37</v>
      </c>
      <c r="H37" s="568" t="s">
        <v>38</v>
      </c>
      <c r="I37" s="568"/>
      <c r="J37" s="568" t="s">
        <v>19</v>
      </c>
      <c r="K37" s="567"/>
      <c r="L37" s="568" t="s">
        <v>42</v>
      </c>
      <c r="M37" s="566" t="s">
        <v>43</v>
      </c>
      <c r="N37" s="566" t="s">
        <v>44</v>
      </c>
      <c r="O37" s="566" t="s">
        <v>45</v>
      </c>
      <c r="P37" s="566" t="s">
        <v>45</v>
      </c>
      <c r="Q37" s="566" t="s">
        <v>46</v>
      </c>
      <c r="R37" s="566" t="s">
        <v>47</v>
      </c>
      <c r="S37" s="566" t="s">
        <v>48</v>
      </c>
      <c r="T37" s="568" t="s">
        <v>49</v>
      </c>
      <c r="U37" s="570" t="s">
        <v>51</v>
      </c>
      <c r="V37" s="630"/>
      <c r="W37" s="572" t="s">
        <v>64</v>
      </c>
      <c r="X37" s="632"/>
      <c r="Y37" s="568" t="s">
        <v>54</v>
      </c>
      <c r="Z37" s="571" t="s">
        <v>55</v>
      </c>
      <c r="AA37" s="670"/>
      <c r="AB37" s="673"/>
      <c r="AC37" s="674"/>
      <c r="AD37" s="441"/>
    </row>
    <row r="38" spans="2:30" s="154" customFormat="1" ht="25.5" customHeight="1" x14ac:dyDescent="0.2">
      <c r="B38" s="509"/>
      <c r="C38" s="510" t="s">
        <v>65</v>
      </c>
      <c r="D38" s="503"/>
      <c r="E38" s="504"/>
      <c r="F38" s="505"/>
      <c r="G38" s="504">
        <v>0</v>
      </c>
      <c r="H38" s="504">
        <f t="shared" ref="H38" si="3">G38</f>
        <v>0</v>
      </c>
      <c r="I38" s="504">
        <v>0</v>
      </c>
      <c r="J38" s="504">
        <v>0</v>
      </c>
      <c r="K38" s="505"/>
      <c r="L38" s="505">
        <f t="shared" ref="L38" si="4">IF(E38=47.16,0,IF(E38&gt;47.16,J38*0.5,0))</f>
        <v>0</v>
      </c>
      <c r="M38" s="505" t="e">
        <f>F38+G38+H38+#REF!+L38+I38</f>
        <v>#REF!</v>
      </c>
      <c r="N38" s="505" t="e">
        <f t="shared" ref="N38" si="5">VLOOKUP(M38,Tarifa1,1)</f>
        <v>#REF!</v>
      </c>
      <c r="O38" s="505" t="e">
        <f t="shared" ref="O38" si="6">M38-N38</f>
        <v>#REF!</v>
      </c>
      <c r="P38" s="505" t="e">
        <f t="shared" ref="P38" si="7">VLOOKUP(M38,Tarifa1,3)</f>
        <v>#REF!</v>
      </c>
      <c r="Q38" s="505" t="e">
        <f t="shared" ref="Q38" si="8">O38*P38</f>
        <v>#REF!</v>
      </c>
      <c r="R38" s="505" t="e">
        <f t="shared" ref="R38" si="9">VLOOKUP(M38,Tarifa1,2)</f>
        <v>#REF!</v>
      </c>
      <c r="S38" s="505" t="e">
        <f t="shared" ref="S38" si="10">Q38+R38</f>
        <v>#REF!</v>
      </c>
      <c r="T38" s="505" t="e">
        <f t="shared" ref="T38" si="11">VLOOKUP(M38,Credito1,2)</f>
        <v>#REF!</v>
      </c>
      <c r="U38" s="505"/>
      <c r="V38" s="505"/>
      <c r="W38" s="505"/>
      <c r="X38" s="505"/>
      <c r="Y38" s="505"/>
      <c r="Z38" s="511"/>
      <c r="AA38" s="512"/>
      <c r="AB38" s="608"/>
      <c r="AC38" s="609"/>
      <c r="AD38" s="358"/>
    </row>
    <row r="39" spans="2:30" s="165" customFormat="1" ht="40.5" customHeight="1" x14ac:dyDescent="0.2">
      <c r="B39" s="403">
        <v>1</v>
      </c>
      <c r="C39" s="454" t="s">
        <v>196</v>
      </c>
      <c r="D39" s="462" t="s">
        <v>62</v>
      </c>
      <c r="E39" s="452">
        <f>F39/15</f>
        <v>819.31600000000003</v>
      </c>
      <c r="F39" s="489">
        <v>12289.74</v>
      </c>
      <c r="G39" s="491"/>
      <c r="H39" s="491"/>
      <c r="I39" s="491"/>
      <c r="J39" s="491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92"/>
      <c r="V39" s="493">
        <v>1914.049608</v>
      </c>
      <c r="W39" s="492"/>
      <c r="X39" s="492"/>
      <c r="Y39" s="489">
        <f>V39</f>
        <v>1914.049608</v>
      </c>
      <c r="Z39" s="453">
        <f>F39-Y39</f>
        <v>10375.690392</v>
      </c>
      <c r="AA39" s="426"/>
      <c r="AB39" s="610"/>
      <c r="AC39" s="611"/>
      <c r="AD39" s="366"/>
    </row>
    <row r="40" spans="2:30" s="165" customFormat="1" ht="36.75" customHeight="1" x14ac:dyDescent="0.2">
      <c r="B40" s="403">
        <v>2</v>
      </c>
      <c r="C40" s="339" t="s">
        <v>70</v>
      </c>
      <c r="D40" s="326" t="s">
        <v>67</v>
      </c>
      <c r="E40" s="404">
        <v>384.22</v>
      </c>
      <c r="F40" s="328">
        <v>5763.35</v>
      </c>
      <c r="G40" s="404"/>
      <c r="H40" s="404"/>
      <c r="I40" s="404"/>
      <c r="J40" s="404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>
        <v>548.85</v>
      </c>
      <c r="W40" s="328"/>
      <c r="X40" s="328"/>
      <c r="Y40" s="328">
        <v>548.85</v>
      </c>
      <c r="Z40" s="328">
        <f>F40-Y40</f>
        <v>5214.5</v>
      </c>
      <c r="AA40" s="425"/>
      <c r="AB40" s="610"/>
      <c r="AC40" s="611"/>
      <c r="AD40" s="366"/>
    </row>
    <row r="41" spans="2:30" s="165" customFormat="1" ht="21" customHeight="1" x14ac:dyDescent="0.2">
      <c r="B41" s="514"/>
      <c r="C41" s="515" t="s">
        <v>68</v>
      </c>
      <c r="D41" s="516"/>
      <c r="E41" s="517"/>
      <c r="F41" s="518"/>
      <c r="G41" s="517"/>
      <c r="H41" s="517"/>
      <c r="I41" s="517"/>
      <c r="J41" s="517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9"/>
      <c r="AB41" s="679"/>
      <c r="AC41" s="680"/>
      <c r="AD41" s="366"/>
    </row>
    <row r="42" spans="2:30" s="165" customFormat="1" ht="33" customHeight="1" x14ac:dyDescent="0.2">
      <c r="B42" s="403">
        <v>3</v>
      </c>
      <c r="C42" s="418" t="s">
        <v>197</v>
      </c>
      <c r="D42" s="462" t="s">
        <v>69</v>
      </c>
      <c r="E42" s="452">
        <f>F42/15</f>
        <v>1556.4806666666666</v>
      </c>
      <c r="F42" s="453">
        <v>23347.21</v>
      </c>
      <c r="G42" s="452"/>
      <c r="H42" s="452"/>
      <c r="I42" s="452"/>
      <c r="J42" s="452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>
        <v>4645.29</v>
      </c>
      <c r="W42" s="453"/>
      <c r="X42" s="453"/>
      <c r="Y42" s="453">
        <f>V42+X42</f>
        <v>4645.29</v>
      </c>
      <c r="Z42" s="453">
        <f>F42-Y42</f>
        <v>18701.919999999998</v>
      </c>
      <c r="AA42" s="425"/>
      <c r="AB42" s="610"/>
      <c r="AC42" s="611"/>
      <c r="AD42" s="366"/>
    </row>
    <row r="43" spans="2:30" s="165" customFormat="1" ht="33" customHeight="1" x14ac:dyDescent="0.2">
      <c r="B43" s="403">
        <v>4</v>
      </c>
      <c r="C43" s="339" t="s">
        <v>240</v>
      </c>
      <c r="D43" s="326" t="s">
        <v>67</v>
      </c>
      <c r="E43" s="404">
        <v>384.22</v>
      </c>
      <c r="F43" s="328">
        <v>5763.35</v>
      </c>
      <c r="G43" s="404"/>
      <c r="H43" s="404"/>
      <c r="I43" s="404"/>
      <c r="J43" s="404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>
        <v>548.85</v>
      </c>
      <c r="W43" s="328"/>
      <c r="X43" s="328"/>
      <c r="Y43" s="328">
        <v>548.85</v>
      </c>
      <c r="Z43" s="328">
        <f>F43-Y43</f>
        <v>5214.5</v>
      </c>
      <c r="AA43" s="425"/>
      <c r="AB43" s="610"/>
      <c r="AC43" s="611"/>
      <c r="AD43" s="366"/>
    </row>
    <row r="44" spans="2:30" s="165" customFormat="1" ht="25.5" customHeight="1" x14ac:dyDescent="0.2">
      <c r="B44" s="509"/>
      <c r="C44" s="520" t="s">
        <v>103</v>
      </c>
      <c r="D44" s="503"/>
      <c r="E44" s="504"/>
      <c r="F44" s="505"/>
      <c r="G44" s="504"/>
      <c r="H44" s="504"/>
      <c r="I44" s="504"/>
      <c r="J44" s="504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13"/>
      <c r="AB44" s="608"/>
      <c r="AC44" s="609"/>
      <c r="AD44" s="366"/>
    </row>
    <row r="45" spans="2:30" s="165" customFormat="1" ht="38.25" customHeight="1" x14ac:dyDescent="0.2">
      <c r="B45" s="403">
        <v>5</v>
      </c>
      <c r="C45" s="454" t="s">
        <v>205</v>
      </c>
      <c r="D45" s="462" t="s">
        <v>287</v>
      </c>
      <c r="E45" s="452">
        <f>F45/15</f>
        <v>819.31600000000003</v>
      </c>
      <c r="F45" s="489">
        <v>12289.74</v>
      </c>
      <c r="G45" s="491"/>
      <c r="H45" s="491"/>
      <c r="I45" s="491"/>
      <c r="J45" s="491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92"/>
      <c r="V45" s="493">
        <v>1914.049608</v>
      </c>
      <c r="W45" s="492"/>
      <c r="X45" s="492"/>
      <c r="Y45" s="489">
        <f t="shared" ref="Y45:Y49" si="12">V45</f>
        <v>1914.049608</v>
      </c>
      <c r="Z45" s="453">
        <v>10375.69</v>
      </c>
      <c r="AA45" s="425"/>
      <c r="AB45" s="610"/>
      <c r="AC45" s="611"/>
      <c r="AD45" s="366"/>
    </row>
    <row r="46" spans="2:30" s="165" customFormat="1" ht="44.25" customHeight="1" x14ac:dyDescent="0.2">
      <c r="B46" s="403">
        <v>6</v>
      </c>
      <c r="C46" s="339" t="s">
        <v>104</v>
      </c>
      <c r="D46" s="228" t="s">
        <v>105</v>
      </c>
      <c r="E46" s="404">
        <v>430.88</v>
      </c>
      <c r="F46" s="405">
        <v>6463.23</v>
      </c>
      <c r="G46" s="404"/>
      <c r="H46" s="404"/>
      <c r="I46" s="404"/>
      <c r="J46" s="404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>
        <v>674.27</v>
      </c>
      <c r="W46" s="328"/>
      <c r="X46" s="328"/>
      <c r="Y46" s="489">
        <f t="shared" si="12"/>
        <v>674.27</v>
      </c>
      <c r="Z46" s="328">
        <f>F46-Y46</f>
        <v>5788.9599999999991</v>
      </c>
      <c r="AA46" s="425"/>
      <c r="AB46" s="610"/>
      <c r="AC46" s="611"/>
      <c r="AD46" s="366"/>
    </row>
    <row r="47" spans="2:30" s="165" customFormat="1" ht="33" customHeight="1" x14ac:dyDescent="0.2">
      <c r="B47" s="403">
        <v>9</v>
      </c>
      <c r="C47" s="339" t="s">
        <v>206</v>
      </c>
      <c r="D47" s="525" t="s">
        <v>108</v>
      </c>
      <c r="E47" s="404">
        <v>408.84</v>
      </c>
      <c r="F47" s="328">
        <v>6132.65</v>
      </c>
      <c r="G47" s="404"/>
      <c r="H47" s="404"/>
      <c r="I47" s="404"/>
      <c r="J47" s="404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>
        <v>608.54999999999995</v>
      </c>
      <c r="W47" s="328"/>
      <c r="X47" s="328"/>
      <c r="Y47" s="328">
        <f t="shared" si="12"/>
        <v>608.54999999999995</v>
      </c>
      <c r="Z47" s="328">
        <f>F47-V47</f>
        <v>5524.0999999999995</v>
      </c>
      <c r="AA47" s="425"/>
      <c r="AB47" s="610"/>
      <c r="AC47" s="611"/>
      <c r="AD47" s="366"/>
    </row>
    <row r="48" spans="2:30" s="165" customFormat="1" ht="34.5" customHeight="1" x14ac:dyDescent="0.2">
      <c r="B48" s="403">
        <v>10</v>
      </c>
      <c r="C48" s="339" t="s">
        <v>181</v>
      </c>
      <c r="D48" s="228" t="s">
        <v>182</v>
      </c>
      <c r="E48" s="404">
        <v>384.22</v>
      </c>
      <c r="F48" s="328">
        <v>5763.35</v>
      </c>
      <c r="G48" s="404"/>
      <c r="H48" s="404"/>
      <c r="I48" s="404"/>
      <c r="J48" s="404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>
        <v>548.85</v>
      </c>
      <c r="W48" s="328"/>
      <c r="X48" s="328"/>
      <c r="Y48" s="328">
        <f t="shared" si="12"/>
        <v>548.85</v>
      </c>
      <c r="Z48" s="328">
        <f>F48-V48</f>
        <v>5214.5</v>
      </c>
      <c r="AA48" s="425"/>
      <c r="AB48" s="610"/>
      <c r="AC48" s="611"/>
      <c r="AD48" s="366"/>
    </row>
    <row r="49" spans="2:30" s="165" customFormat="1" ht="42.75" customHeight="1" x14ac:dyDescent="0.2">
      <c r="B49" s="403">
        <v>11</v>
      </c>
      <c r="C49" s="418" t="s">
        <v>279</v>
      </c>
      <c r="D49" s="462" t="s">
        <v>109</v>
      </c>
      <c r="E49" s="452">
        <f>F49/15</f>
        <v>539.50133333333338</v>
      </c>
      <c r="F49" s="453">
        <v>8092.52</v>
      </c>
      <c r="G49" s="452"/>
      <c r="H49" s="452"/>
      <c r="I49" s="452"/>
      <c r="J49" s="452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>
        <v>1017.523416</v>
      </c>
      <c r="W49" s="453"/>
      <c r="X49" s="453"/>
      <c r="Y49" s="453">
        <f t="shared" si="12"/>
        <v>1017.523416</v>
      </c>
      <c r="Z49" s="453">
        <f>F49-Y49</f>
        <v>7074.9965840000004</v>
      </c>
      <c r="AA49" s="426"/>
      <c r="AB49" s="610"/>
      <c r="AC49" s="611"/>
      <c r="AD49" s="366"/>
    </row>
    <row r="50" spans="2:30" s="165" customFormat="1" ht="27" customHeight="1" x14ac:dyDescent="0.2">
      <c r="B50" s="509"/>
      <c r="C50" s="521" t="s">
        <v>242</v>
      </c>
      <c r="D50" s="522"/>
      <c r="E50" s="504"/>
      <c r="F50" s="505"/>
      <c r="G50" s="504"/>
      <c r="H50" s="504"/>
      <c r="I50" s="504"/>
      <c r="J50" s="504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13"/>
      <c r="AB50" s="608"/>
      <c r="AC50" s="609"/>
      <c r="AD50" s="366"/>
    </row>
    <row r="51" spans="2:30" s="165" customFormat="1" ht="33.75" customHeight="1" x14ac:dyDescent="0.2">
      <c r="B51" s="403">
        <v>11</v>
      </c>
      <c r="C51" s="418" t="s">
        <v>186</v>
      </c>
      <c r="D51" s="462" t="s">
        <v>110</v>
      </c>
      <c r="E51" s="452">
        <f>F51/15</f>
        <v>496.94466666666665</v>
      </c>
      <c r="F51" s="453">
        <v>7454.17</v>
      </c>
      <c r="G51" s="452"/>
      <c r="H51" s="452"/>
      <c r="I51" s="452"/>
      <c r="J51" s="452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>
        <v>881.17185599999993</v>
      </c>
      <c r="W51" s="453"/>
      <c r="X51" s="453"/>
      <c r="Y51" s="453">
        <f>V51</f>
        <v>881.17185599999993</v>
      </c>
      <c r="Z51" s="453">
        <f>F51-Y51</f>
        <v>6572.9981440000001</v>
      </c>
      <c r="AA51" s="425"/>
      <c r="AB51" s="610"/>
      <c r="AC51" s="611"/>
      <c r="AD51" s="366"/>
    </row>
    <row r="52" spans="2:30" s="165" customFormat="1" ht="33" customHeight="1" x14ac:dyDescent="0.2">
      <c r="B52" s="403">
        <v>12</v>
      </c>
      <c r="C52" s="339" t="s">
        <v>66</v>
      </c>
      <c r="D52" s="326" t="s">
        <v>67</v>
      </c>
      <c r="E52" s="404">
        <f>F52/15</f>
        <v>384.22333333333336</v>
      </c>
      <c r="F52" s="328">
        <v>5763.35</v>
      </c>
      <c r="G52" s="404"/>
      <c r="H52" s="404"/>
      <c r="I52" s="404"/>
      <c r="J52" s="404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>
        <v>548.85</v>
      </c>
      <c r="W52" s="328"/>
      <c r="X52" s="328"/>
      <c r="Y52" s="328">
        <f>V52</f>
        <v>548.85</v>
      </c>
      <c r="Z52" s="328">
        <f>F52-Y52</f>
        <v>5214.5</v>
      </c>
      <c r="AA52" s="425"/>
      <c r="AB52" s="610"/>
      <c r="AC52" s="611"/>
      <c r="AD52" s="366"/>
    </row>
    <row r="53" spans="2:30" s="165" customFormat="1" ht="32.25" customHeight="1" x14ac:dyDescent="0.2">
      <c r="B53" s="403">
        <v>13</v>
      </c>
      <c r="C53" s="339" t="s">
        <v>111</v>
      </c>
      <c r="D53" s="228" t="s">
        <v>112</v>
      </c>
      <c r="E53" s="404">
        <v>467.79</v>
      </c>
      <c r="F53" s="328">
        <v>7016.78</v>
      </c>
      <c r="G53" s="404"/>
      <c r="H53" s="404"/>
      <c r="I53" s="404"/>
      <c r="J53" s="404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>
        <v>778.2</v>
      </c>
      <c r="W53" s="328"/>
      <c r="X53" s="328"/>
      <c r="Y53" s="328">
        <v>778.2</v>
      </c>
      <c r="Z53" s="328">
        <f t="shared" ref="Z53" si="13">F53-Y53</f>
        <v>6238.58</v>
      </c>
      <c r="AA53" s="425"/>
      <c r="AB53" s="610"/>
      <c r="AC53" s="611"/>
      <c r="AD53" s="366"/>
    </row>
    <row r="54" spans="2:30" s="347" customFormat="1" ht="42" customHeight="1" x14ac:dyDescent="0.2">
      <c r="B54" s="417">
        <v>14</v>
      </c>
      <c r="C54" s="465" t="s">
        <v>217</v>
      </c>
      <c r="D54" s="462" t="s">
        <v>233</v>
      </c>
      <c r="E54" s="452">
        <f>F54/15</f>
        <v>313.34933333333333</v>
      </c>
      <c r="F54" s="453">
        <v>4700.24</v>
      </c>
      <c r="G54" s="452"/>
      <c r="H54" s="452"/>
      <c r="I54" s="452"/>
      <c r="J54" s="452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>
        <v>376.24030399999998</v>
      </c>
      <c r="W54" s="453"/>
      <c r="X54" s="453"/>
      <c r="Y54" s="453">
        <f>V54</f>
        <v>376.24030399999998</v>
      </c>
      <c r="Z54" s="453">
        <f>F54-Y54</f>
        <v>4323.9996959999999</v>
      </c>
      <c r="AA54" s="468"/>
      <c r="AB54" s="613"/>
      <c r="AC54" s="614"/>
      <c r="AD54" s="494"/>
    </row>
    <row r="55" spans="2:30" s="165" customFormat="1" ht="33" customHeight="1" x14ac:dyDescent="0.2">
      <c r="B55" s="403">
        <v>15</v>
      </c>
      <c r="C55" s="339" t="s">
        <v>113</v>
      </c>
      <c r="D55" s="228" t="s">
        <v>112</v>
      </c>
      <c r="E55" s="404">
        <f>F55/15</f>
        <v>467.78533333333331</v>
      </c>
      <c r="F55" s="328">
        <v>7016.78</v>
      </c>
      <c r="G55" s="404"/>
      <c r="H55" s="404"/>
      <c r="I55" s="404"/>
      <c r="J55" s="404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>
        <v>778.2</v>
      </c>
      <c r="W55" s="328"/>
      <c r="X55" s="328"/>
      <c r="Y55" s="328">
        <v>778.2</v>
      </c>
      <c r="Z55" s="328">
        <f>F55-Y55</f>
        <v>6238.58</v>
      </c>
      <c r="AA55" s="425"/>
      <c r="AB55" s="610"/>
      <c r="AC55" s="611"/>
      <c r="AD55" s="366"/>
    </row>
    <row r="56" spans="2:30" s="165" customFormat="1" ht="36.75" customHeight="1" x14ac:dyDescent="0.2">
      <c r="B56" s="403">
        <v>16</v>
      </c>
      <c r="C56" s="339" t="s">
        <v>234</v>
      </c>
      <c r="D56" s="228" t="s">
        <v>112</v>
      </c>
      <c r="E56" s="404">
        <f>F56/15</f>
        <v>467.74933333333331</v>
      </c>
      <c r="F56" s="328">
        <v>7016.24</v>
      </c>
      <c r="G56" s="404"/>
      <c r="H56" s="404"/>
      <c r="I56" s="404"/>
      <c r="J56" s="404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>
        <v>778.2</v>
      </c>
      <c r="W56" s="328"/>
      <c r="X56" s="328"/>
      <c r="Y56" s="328">
        <v>778.2</v>
      </c>
      <c r="Z56" s="328">
        <f>F56-Y56</f>
        <v>6238.04</v>
      </c>
      <c r="AA56" s="425"/>
      <c r="AB56" s="610"/>
      <c r="AC56" s="611"/>
      <c r="AD56" s="366"/>
    </row>
    <row r="57" spans="2:30" s="165" customFormat="1" ht="42.75" customHeight="1" x14ac:dyDescent="0.2">
      <c r="B57" s="403">
        <v>17</v>
      </c>
      <c r="C57" s="418" t="s">
        <v>267</v>
      </c>
      <c r="D57" s="462" t="s">
        <v>235</v>
      </c>
      <c r="E57" s="452">
        <v>313.34933333333333</v>
      </c>
      <c r="F57" s="453">
        <v>4700.24</v>
      </c>
      <c r="G57" s="452"/>
      <c r="H57" s="452"/>
      <c r="I57" s="452"/>
      <c r="J57" s="452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>
        <v>376.24030399999998</v>
      </c>
      <c r="W57" s="453"/>
      <c r="X57" s="453"/>
      <c r="Y57" s="453">
        <v>376.24030399999998</v>
      </c>
      <c r="Z57" s="453">
        <v>4324</v>
      </c>
      <c r="AA57" s="425"/>
      <c r="AB57" s="610"/>
      <c r="AC57" s="611"/>
      <c r="AD57" s="366"/>
    </row>
    <row r="58" spans="2:30" s="165" customFormat="1" ht="8.4499999999999993" hidden="1" customHeight="1" x14ac:dyDescent="0.2">
      <c r="B58" s="406"/>
      <c r="C58" s="406"/>
      <c r="D58" s="406"/>
      <c r="E58" s="404">
        <f t="shared" ref="E58:E76" si="14">F58/15</f>
        <v>0</v>
      </c>
      <c r="F58" s="406"/>
      <c r="G58" s="406"/>
      <c r="H58" s="406"/>
      <c r="I58" s="406"/>
      <c r="J58" s="406"/>
      <c r="K58" s="406"/>
      <c r="L58" s="406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328">
        <f t="shared" ref="Y58:Y76" si="15">V58</f>
        <v>0</v>
      </c>
      <c r="Z58" s="406"/>
      <c r="AA58" s="342"/>
      <c r="AB58" s="406"/>
      <c r="AC58" s="406"/>
      <c r="AD58" s="366"/>
    </row>
    <row r="59" spans="2:30" s="165" customFormat="1" ht="21" hidden="1" customHeight="1" x14ac:dyDescent="0.2">
      <c r="B59" s="406"/>
      <c r="C59" s="406"/>
      <c r="D59" s="406"/>
      <c r="E59" s="404">
        <f t="shared" si="14"/>
        <v>0</v>
      </c>
      <c r="F59" s="406"/>
      <c r="G59" s="406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328">
        <f t="shared" si="15"/>
        <v>0</v>
      </c>
      <c r="Z59" s="406"/>
      <c r="AA59" s="342"/>
      <c r="AB59" s="406"/>
      <c r="AC59" s="406"/>
      <c r="AD59" s="366"/>
    </row>
    <row r="60" spans="2:30" s="165" customFormat="1" ht="21" customHeight="1" x14ac:dyDescent="0.2">
      <c r="B60" s="406"/>
      <c r="C60" s="406"/>
      <c r="D60" s="406"/>
      <c r="E60" s="404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328"/>
      <c r="Z60" s="406"/>
      <c r="AA60" s="342"/>
      <c r="AB60" s="408"/>
      <c r="AC60" s="409"/>
      <c r="AD60" s="366"/>
    </row>
    <row r="61" spans="2:30" s="165" customFormat="1" ht="21" customHeight="1" x14ac:dyDescent="0.2">
      <c r="B61" s="406"/>
      <c r="C61" s="406"/>
      <c r="D61" s="406"/>
      <c r="E61" s="404"/>
      <c r="F61" s="406"/>
      <c r="G61" s="406"/>
      <c r="H61" s="406"/>
      <c r="I61" s="406"/>
      <c r="J61" s="406"/>
      <c r="K61" s="406"/>
      <c r="L61" s="406"/>
      <c r="M61" s="406"/>
      <c r="N61" s="406"/>
      <c r="O61" s="406"/>
      <c r="P61" s="406"/>
      <c r="Q61" s="406"/>
      <c r="R61" s="406"/>
      <c r="S61" s="406"/>
      <c r="T61" s="406"/>
      <c r="U61" s="406"/>
      <c r="V61" s="406"/>
      <c r="W61" s="406"/>
      <c r="X61" s="406"/>
      <c r="Y61" s="328"/>
      <c r="Z61" s="406"/>
      <c r="AA61" s="342"/>
      <c r="AB61" s="408"/>
      <c r="AC61" s="409"/>
      <c r="AD61" s="366"/>
    </row>
    <row r="62" spans="2:30" s="165" customFormat="1" ht="44.25" customHeight="1" x14ac:dyDescent="0.2">
      <c r="B62" s="406"/>
      <c r="C62" s="406"/>
      <c r="D62" s="406"/>
      <c r="E62" s="404"/>
      <c r="F62" s="406"/>
      <c r="G62" s="406"/>
      <c r="H62" s="406"/>
      <c r="I62" s="406"/>
      <c r="J62" s="406"/>
      <c r="K62" s="406"/>
      <c r="L62" s="406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328"/>
      <c r="Z62" s="406"/>
      <c r="AA62" s="342"/>
      <c r="AB62" s="408"/>
      <c r="AC62" s="409"/>
      <c r="AD62" s="366"/>
    </row>
    <row r="63" spans="2:30" s="165" customFormat="1" ht="3" customHeight="1" x14ac:dyDescent="0.2">
      <c r="B63" s="406"/>
      <c r="C63" s="406"/>
      <c r="D63" s="406"/>
      <c r="E63" s="404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328"/>
      <c r="Z63" s="406"/>
      <c r="AA63" s="342"/>
      <c r="AB63" s="408"/>
      <c r="AC63" s="409"/>
      <c r="AD63" s="366"/>
    </row>
    <row r="64" spans="2:30" s="165" customFormat="1" ht="26.25" customHeight="1" x14ac:dyDescent="0.2">
      <c r="B64" s="509"/>
      <c r="C64" s="520" t="s">
        <v>71</v>
      </c>
      <c r="D64" s="503"/>
      <c r="E64" s="504"/>
      <c r="F64" s="505"/>
      <c r="G64" s="504">
        <v>5</v>
      </c>
      <c r="H64" s="504">
        <f>G64</f>
        <v>5</v>
      </c>
      <c r="I64" s="504">
        <v>0</v>
      </c>
      <c r="J64" s="504">
        <v>0</v>
      </c>
      <c r="K64" s="505"/>
      <c r="L64" s="505">
        <f>IF(E64=47.16,0,IF(E64&gt;47.16,J64*0.5,0))</f>
        <v>0</v>
      </c>
      <c r="M64" s="505" t="e">
        <f>F64+G64+H64+#REF!+L64+I64</f>
        <v>#REF!</v>
      </c>
      <c r="N64" s="505" t="e">
        <f>VLOOKUP(M64,Tarifa1,1)</f>
        <v>#REF!</v>
      </c>
      <c r="O64" s="505" t="e">
        <f>M64-N64</f>
        <v>#REF!</v>
      </c>
      <c r="P64" s="505" t="e">
        <f>VLOOKUP(M64,Tarifa1,3)</f>
        <v>#REF!</v>
      </c>
      <c r="Q64" s="505" t="e">
        <f>O64*P64</f>
        <v>#REF!</v>
      </c>
      <c r="R64" s="505" t="e">
        <f>VLOOKUP(M64,Tarifa1,2)</f>
        <v>#REF!</v>
      </c>
      <c r="S64" s="505" t="e">
        <f>Q64+R64</f>
        <v>#REF!</v>
      </c>
      <c r="T64" s="505" t="e">
        <f>VLOOKUP(M64,Credito1,2)</f>
        <v>#REF!</v>
      </c>
      <c r="U64" s="505"/>
      <c r="V64" s="505"/>
      <c r="W64" s="505"/>
      <c r="X64" s="505"/>
      <c r="Y64" s="505"/>
      <c r="Z64" s="505"/>
      <c r="AA64" s="512"/>
      <c r="AB64" s="608"/>
      <c r="AC64" s="609"/>
      <c r="AD64" s="366"/>
    </row>
    <row r="65" spans="2:30" s="165" customFormat="1" ht="47.25" customHeight="1" x14ac:dyDescent="0.2">
      <c r="B65" s="403">
        <v>18</v>
      </c>
      <c r="C65" s="418" t="s">
        <v>268</v>
      </c>
      <c r="D65" s="462" t="s">
        <v>72</v>
      </c>
      <c r="E65" s="452">
        <f>F65/15</f>
        <v>535.26266666666663</v>
      </c>
      <c r="F65" s="453">
        <v>8028.94</v>
      </c>
      <c r="G65" s="452"/>
      <c r="H65" s="452"/>
      <c r="I65" s="452"/>
      <c r="J65" s="452"/>
      <c r="K65" s="453"/>
      <c r="L65" s="453"/>
      <c r="M65" s="453"/>
      <c r="N65" s="453"/>
      <c r="O65" s="453"/>
      <c r="P65" s="453"/>
      <c r="Q65" s="453"/>
      <c r="R65" s="453"/>
      <c r="S65" s="453"/>
      <c r="T65" s="453"/>
      <c r="U65" s="453"/>
      <c r="V65" s="453">
        <v>1003.9427279999999</v>
      </c>
      <c r="W65" s="453"/>
      <c r="X65" s="453"/>
      <c r="Y65" s="453">
        <f>V65</f>
        <v>1003.9427279999999</v>
      </c>
      <c r="Z65" s="453">
        <v>7025</v>
      </c>
      <c r="AA65" s="425">
        <v>39314</v>
      </c>
      <c r="AB65" s="610"/>
      <c r="AC65" s="611"/>
      <c r="AD65" s="366"/>
    </row>
    <row r="66" spans="2:30" s="165" customFormat="1" ht="55.15" customHeight="1" x14ac:dyDescent="0.2">
      <c r="B66" s="403">
        <v>19</v>
      </c>
      <c r="C66" s="339" t="s">
        <v>73</v>
      </c>
      <c r="D66" s="228" t="s">
        <v>67</v>
      </c>
      <c r="E66" s="404">
        <f t="shared" si="14"/>
        <v>384.22333333333336</v>
      </c>
      <c r="F66" s="407">
        <v>5763.35</v>
      </c>
      <c r="G66" s="404">
        <v>7</v>
      </c>
      <c r="H66" s="404">
        <f>G66</f>
        <v>7</v>
      </c>
      <c r="I66" s="404">
        <v>0</v>
      </c>
      <c r="J66" s="404">
        <v>0</v>
      </c>
      <c r="K66" s="328"/>
      <c r="L66" s="328">
        <f>IF(E66=47.16,0,IF(E66&gt;47.16,J66*0.5,0))</f>
        <v>0</v>
      </c>
      <c r="M66" s="328" t="e">
        <f>F66+G66+H66+#REF!+L66+I66</f>
        <v>#REF!</v>
      </c>
      <c r="N66" s="328" t="e">
        <f>VLOOKUP(M66,Tarifa1,1)</f>
        <v>#REF!</v>
      </c>
      <c r="O66" s="328" t="e">
        <f>M66-N66</f>
        <v>#REF!</v>
      </c>
      <c r="P66" s="328" t="e">
        <f>VLOOKUP(M66,Tarifa1,3)</f>
        <v>#REF!</v>
      </c>
      <c r="Q66" s="328" t="e">
        <f>O66*P66</f>
        <v>#REF!</v>
      </c>
      <c r="R66" s="328" t="e">
        <f>VLOOKUP(M66,Tarifa1,2)</f>
        <v>#REF!</v>
      </c>
      <c r="S66" s="328" t="e">
        <f>Q66+R66</f>
        <v>#REF!</v>
      </c>
      <c r="T66" s="328" t="e">
        <f>VLOOKUP(M66,Credito1,2)</f>
        <v>#REF!</v>
      </c>
      <c r="U66" s="328"/>
      <c r="V66" s="328">
        <v>598.38</v>
      </c>
      <c r="W66" s="328"/>
      <c r="X66" s="328"/>
      <c r="Y66" s="328">
        <f t="shared" si="15"/>
        <v>598.38</v>
      </c>
      <c r="Z66" s="328">
        <f>F66-Y66</f>
        <v>5164.97</v>
      </c>
      <c r="AA66" s="425">
        <v>39071</v>
      </c>
      <c r="AB66" s="610"/>
      <c r="AC66" s="611"/>
      <c r="AD66" s="366"/>
    </row>
    <row r="67" spans="2:30" s="165" customFormat="1" ht="29.25" customHeight="1" x14ac:dyDescent="0.2">
      <c r="B67" s="509"/>
      <c r="C67" s="520" t="s">
        <v>74</v>
      </c>
      <c r="D67" s="503"/>
      <c r="E67" s="504"/>
      <c r="F67" s="505"/>
      <c r="G67" s="504">
        <v>8</v>
      </c>
      <c r="H67" s="504">
        <f>G67</f>
        <v>8</v>
      </c>
      <c r="I67" s="504">
        <v>0</v>
      </c>
      <c r="J67" s="504">
        <v>0</v>
      </c>
      <c r="K67" s="505"/>
      <c r="L67" s="505">
        <f>IF(E67=47.16,0,IF(E67&gt;47.16,J67*0.5,0))</f>
        <v>0</v>
      </c>
      <c r="M67" s="505" t="e">
        <f>F67+G67+H67+#REF!+L67+I67</f>
        <v>#REF!</v>
      </c>
      <c r="N67" s="505" t="e">
        <f>VLOOKUP(M67,Tarifa1,1)</f>
        <v>#REF!</v>
      </c>
      <c r="O67" s="505" t="e">
        <f>M67-N67</f>
        <v>#REF!</v>
      </c>
      <c r="P67" s="505" t="e">
        <f>VLOOKUP(M67,Tarifa1,3)</f>
        <v>#REF!</v>
      </c>
      <c r="Q67" s="505" t="e">
        <f>O67*P67</f>
        <v>#REF!</v>
      </c>
      <c r="R67" s="505" t="e">
        <f>VLOOKUP(M67,Tarifa1,2)</f>
        <v>#REF!</v>
      </c>
      <c r="S67" s="505" t="e">
        <f>Q67+R67</f>
        <v>#REF!</v>
      </c>
      <c r="T67" s="505" t="e">
        <f>VLOOKUP(M67,Credito1,2)</f>
        <v>#REF!</v>
      </c>
      <c r="U67" s="505"/>
      <c r="V67" s="505"/>
      <c r="W67" s="505"/>
      <c r="X67" s="505"/>
      <c r="Y67" s="505"/>
      <c r="Z67" s="505"/>
      <c r="AA67" s="513"/>
      <c r="AB67" s="608"/>
      <c r="AC67" s="609"/>
      <c r="AD67" s="366"/>
    </row>
    <row r="68" spans="2:30" s="165" customFormat="1" ht="37.5" customHeight="1" x14ac:dyDescent="0.2">
      <c r="B68" s="403">
        <v>20</v>
      </c>
      <c r="C68" s="179" t="s">
        <v>75</v>
      </c>
      <c r="D68" s="228" t="s">
        <v>76</v>
      </c>
      <c r="E68" s="404">
        <f t="shared" si="14"/>
        <v>393.63</v>
      </c>
      <c r="F68" s="407">
        <v>5904.45</v>
      </c>
      <c r="G68" s="404">
        <v>7</v>
      </c>
      <c r="H68" s="404">
        <f t="shared" ref="H68" si="16">G68</f>
        <v>7</v>
      </c>
      <c r="I68" s="404">
        <v>0</v>
      </c>
      <c r="J68" s="404">
        <v>0</v>
      </c>
      <c r="K68" s="328"/>
      <c r="L68" s="328">
        <f t="shared" ref="L68" si="17">IF(E68=47.16,0,IF(E68&gt;47.16,J68*0.5,0))</f>
        <v>0</v>
      </c>
      <c r="M68" s="328" t="e">
        <f>F68+G68+H68+#REF!+L68+I68</f>
        <v>#REF!</v>
      </c>
      <c r="N68" s="328" t="e">
        <f t="shared" ref="N68" si="18">VLOOKUP(M68,Tarifa1,1)</f>
        <v>#REF!</v>
      </c>
      <c r="O68" s="328" t="e">
        <f t="shared" ref="O68" si="19">M68-N68</f>
        <v>#REF!</v>
      </c>
      <c r="P68" s="328" t="e">
        <f t="shared" ref="P68" si="20">VLOOKUP(M68,Tarifa1,3)</f>
        <v>#REF!</v>
      </c>
      <c r="Q68" s="328" t="e">
        <f t="shared" ref="Q68" si="21">O68*P68</f>
        <v>#REF!</v>
      </c>
      <c r="R68" s="328" t="e">
        <f t="shared" ref="R68" si="22">VLOOKUP(M68,Tarifa1,2)</f>
        <v>#REF!</v>
      </c>
      <c r="S68" s="328" t="e">
        <f t="shared" ref="S68" si="23">Q68+R68</f>
        <v>#REF!</v>
      </c>
      <c r="T68" s="328" t="e">
        <f t="shared" ref="T68" si="24">VLOOKUP(M68,Credito1,2)</f>
        <v>#REF!</v>
      </c>
      <c r="U68" s="328"/>
      <c r="V68" s="328">
        <v>574.13</v>
      </c>
      <c r="W68" s="328"/>
      <c r="X68" s="328"/>
      <c r="Y68" s="328">
        <f t="shared" si="15"/>
        <v>574.13</v>
      </c>
      <c r="Z68" s="328">
        <f>F68-Y68</f>
        <v>5330.32</v>
      </c>
      <c r="AA68" s="425">
        <v>39373</v>
      </c>
      <c r="AB68" s="610"/>
      <c r="AC68" s="611"/>
      <c r="AD68" s="366"/>
    </row>
    <row r="69" spans="2:30" s="165" customFormat="1" ht="43.9" customHeight="1" x14ac:dyDescent="0.2">
      <c r="B69" s="509"/>
      <c r="C69" s="523" t="s">
        <v>77</v>
      </c>
      <c r="D69" s="503"/>
      <c r="E69" s="504"/>
      <c r="F69" s="505"/>
      <c r="G69" s="504">
        <v>0</v>
      </c>
      <c r="H69" s="504">
        <f>G69</f>
        <v>0</v>
      </c>
      <c r="I69" s="504">
        <v>0</v>
      </c>
      <c r="J69" s="504">
        <v>0</v>
      </c>
      <c r="K69" s="505"/>
      <c r="L69" s="505">
        <f t="shared" ref="L69:L79" si="25">IF(E69=47.16,0,IF(E69&gt;47.16,J69*0.5,0))</f>
        <v>0</v>
      </c>
      <c r="M69" s="505" t="e">
        <f>F69+G69+H69+#REF!+L69+I69</f>
        <v>#REF!</v>
      </c>
      <c r="N69" s="505" t="e">
        <f t="shared" ref="N69:N79" si="26">VLOOKUP(M69,Tarifa1,1)</f>
        <v>#REF!</v>
      </c>
      <c r="O69" s="505" t="e">
        <f t="shared" ref="O69:O79" si="27">M69-N69</f>
        <v>#REF!</v>
      </c>
      <c r="P69" s="505" t="e">
        <f t="shared" ref="P69:P79" si="28">VLOOKUP(M69,Tarifa1,3)</f>
        <v>#REF!</v>
      </c>
      <c r="Q69" s="505" t="e">
        <f t="shared" ref="Q69:Q79" si="29">O69*P69</f>
        <v>#REF!</v>
      </c>
      <c r="R69" s="505" t="e">
        <f t="shared" ref="R69:R79" si="30">VLOOKUP(M69,Tarifa1,2)</f>
        <v>#REF!</v>
      </c>
      <c r="S69" s="505" t="e">
        <f t="shared" ref="S69:S79" si="31">Q69+R69</f>
        <v>#REF!</v>
      </c>
      <c r="T69" s="505" t="e">
        <f t="shared" ref="T69:T79" si="32">VLOOKUP(M69,Credito1,2)</f>
        <v>#REF!</v>
      </c>
      <c r="U69" s="505"/>
      <c r="V69" s="505"/>
      <c r="W69" s="505"/>
      <c r="X69" s="505"/>
      <c r="Y69" s="505"/>
      <c r="Z69" s="505"/>
      <c r="AA69" s="513"/>
      <c r="AB69" s="608"/>
      <c r="AC69" s="609"/>
      <c r="AD69" s="366"/>
    </row>
    <row r="70" spans="2:30" s="165" customFormat="1" ht="30.75" customHeight="1" x14ac:dyDescent="0.2">
      <c r="B70" s="403">
        <v>21</v>
      </c>
      <c r="C70" s="339" t="s">
        <v>78</v>
      </c>
      <c r="D70" s="414" t="s">
        <v>79</v>
      </c>
      <c r="E70" s="404">
        <f t="shared" si="14"/>
        <v>328.66200000000003</v>
      </c>
      <c r="F70" s="407">
        <v>4929.93</v>
      </c>
      <c r="G70" s="404">
        <v>0</v>
      </c>
      <c r="H70" s="404">
        <f>G70</f>
        <v>0</v>
      </c>
      <c r="I70" s="404">
        <v>0</v>
      </c>
      <c r="J70" s="404">
        <v>0</v>
      </c>
      <c r="K70" s="328"/>
      <c r="L70" s="328">
        <f t="shared" si="25"/>
        <v>0</v>
      </c>
      <c r="M70" s="328" t="e">
        <f>F70+G70+H70+#REF!+L70+I70</f>
        <v>#REF!</v>
      </c>
      <c r="N70" s="328" t="e">
        <f t="shared" si="26"/>
        <v>#REF!</v>
      </c>
      <c r="O70" s="328" t="e">
        <f t="shared" si="27"/>
        <v>#REF!</v>
      </c>
      <c r="P70" s="328" t="e">
        <f t="shared" si="28"/>
        <v>#REF!</v>
      </c>
      <c r="Q70" s="328" t="e">
        <f t="shared" si="29"/>
        <v>#REF!</v>
      </c>
      <c r="R70" s="328" t="e">
        <f t="shared" si="30"/>
        <v>#REF!</v>
      </c>
      <c r="S70" s="328" t="e">
        <f t="shared" si="31"/>
        <v>#REF!</v>
      </c>
      <c r="T70" s="328" t="e">
        <f t="shared" si="32"/>
        <v>#REF!</v>
      </c>
      <c r="U70" s="328"/>
      <c r="V70" s="328">
        <v>370.74</v>
      </c>
      <c r="W70" s="328"/>
      <c r="X70" s="328"/>
      <c r="Y70" s="328">
        <f t="shared" si="15"/>
        <v>370.74</v>
      </c>
      <c r="Z70" s="328">
        <f>F70-Y70</f>
        <v>4559.1900000000005</v>
      </c>
      <c r="AA70" s="425">
        <v>39446</v>
      </c>
      <c r="AB70" s="610"/>
      <c r="AC70" s="611"/>
      <c r="AD70" s="366"/>
    </row>
    <row r="71" spans="2:30" s="165" customFormat="1" ht="30.75" customHeight="1" x14ac:dyDescent="0.2">
      <c r="B71" s="509"/>
      <c r="C71" s="510" t="s">
        <v>80</v>
      </c>
      <c r="D71" s="503"/>
      <c r="E71" s="504"/>
      <c r="F71" s="505"/>
      <c r="G71" s="504">
        <v>0</v>
      </c>
      <c r="H71" s="504">
        <f>G71</f>
        <v>0</v>
      </c>
      <c r="I71" s="504">
        <v>0</v>
      </c>
      <c r="J71" s="504">
        <v>0</v>
      </c>
      <c r="K71" s="505"/>
      <c r="L71" s="505">
        <f t="shared" si="25"/>
        <v>0</v>
      </c>
      <c r="M71" s="505" t="e">
        <f>F71+G71+H71+#REF!+L71+I71</f>
        <v>#REF!</v>
      </c>
      <c r="N71" s="505" t="e">
        <f t="shared" si="26"/>
        <v>#REF!</v>
      </c>
      <c r="O71" s="505" t="e">
        <f t="shared" si="27"/>
        <v>#REF!</v>
      </c>
      <c r="P71" s="505" t="e">
        <f t="shared" si="28"/>
        <v>#REF!</v>
      </c>
      <c r="Q71" s="505" t="e">
        <f t="shared" si="29"/>
        <v>#REF!</v>
      </c>
      <c r="R71" s="505" t="e">
        <f t="shared" si="30"/>
        <v>#REF!</v>
      </c>
      <c r="S71" s="505" t="e">
        <f t="shared" si="31"/>
        <v>#REF!</v>
      </c>
      <c r="T71" s="505" t="e">
        <f t="shared" si="32"/>
        <v>#REF!</v>
      </c>
      <c r="U71" s="505"/>
      <c r="V71" s="505"/>
      <c r="W71" s="505"/>
      <c r="X71" s="505"/>
      <c r="Y71" s="505"/>
      <c r="Z71" s="505"/>
      <c r="AA71" s="513"/>
      <c r="AB71" s="608"/>
      <c r="AC71" s="609"/>
      <c r="AD71" s="366"/>
    </row>
    <row r="72" spans="2:30" s="165" customFormat="1" ht="28.5" customHeight="1" x14ac:dyDescent="0.2">
      <c r="B72" s="403">
        <v>22</v>
      </c>
      <c r="C72" s="418" t="s">
        <v>269</v>
      </c>
      <c r="D72" s="458" t="s">
        <v>81</v>
      </c>
      <c r="E72" s="452">
        <f>F72/15</f>
        <v>313.34933333333333</v>
      </c>
      <c r="F72" s="453">
        <v>4700.24</v>
      </c>
      <c r="G72" s="452"/>
      <c r="H72" s="452"/>
      <c r="I72" s="452"/>
      <c r="J72" s="452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>
        <v>376.24030399999998</v>
      </c>
      <c r="W72" s="453"/>
      <c r="X72" s="453"/>
      <c r="Y72" s="453">
        <f>V72</f>
        <v>376.24030399999998</v>
      </c>
      <c r="Z72" s="453">
        <f>F72-Y72</f>
        <v>4323.9996959999999</v>
      </c>
      <c r="AA72" s="426">
        <v>39934</v>
      </c>
      <c r="AB72" s="610"/>
      <c r="AC72" s="611"/>
      <c r="AD72" s="366"/>
    </row>
    <row r="73" spans="2:30" s="165" customFormat="1" ht="31.5" customHeight="1" x14ac:dyDescent="0.2">
      <c r="B73" s="403">
        <v>23</v>
      </c>
      <c r="C73" s="339" t="s">
        <v>202</v>
      </c>
      <c r="D73" s="223" t="s">
        <v>67</v>
      </c>
      <c r="E73" s="404">
        <f t="shared" si="14"/>
        <v>290.14666666666665</v>
      </c>
      <c r="F73" s="328">
        <v>4352.2</v>
      </c>
      <c r="G73" s="404">
        <v>0</v>
      </c>
      <c r="H73" s="404">
        <f t="shared" ref="H73:H79" si="33">G73</f>
        <v>0</v>
      </c>
      <c r="I73" s="404">
        <v>0</v>
      </c>
      <c r="J73" s="404">
        <v>0</v>
      </c>
      <c r="K73" s="328"/>
      <c r="L73" s="328">
        <f t="shared" si="25"/>
        <v>0</v>
      </c>
      <c r="M73" s="328" t="e">
        <f>F73+G73+H73+#REF!+L73+I73</f>
        <v>#REF!</v>
      </c>
      <c r="N73" s="328" t="e">
        <f t="shared" si="26"/>
        <v>#REF!</v>
      </c>
      <c r="O73" s="328" t="e">
        <f t="shared" si="27"/>
        <v>#REF!</v>
      </c>
      <c r="P73" s="328" t="e">
        <f t="shared" si="28"/>
        <v>#REF!</v>
      </c>
      <c r="Q73" s="328" t="e">
        <f t="shared" si="29"/>
        <v>#REF!</v>
      </c>
      <c r="R73" s="328" t="e">
        <f t="shared" si="30"/>
        <v>#REF!</v>
      </c>
      <c r="S73" s="328" t="e">
        <f t="shared" si="31"/>
        <v>#REF!</v>
      </c>
      <c r="T73" s="328" t="e">
        <f t="shared" si="32"/>
        <v>#REF!</v>
      </c>
      <c r="U73" s="328"/>
      <c r="V73" s="328">
        <v>338.37</v>
      </c>
      <c r="W73" s="328"/>
      <c r="X73" s="328"/>
      <c r="Y73" s="328">
        <f t="shared" si="15"/>
        <v>338.37</v>
      </c>
      <c r="Z73" s="328">
        <f>F73-Y73</f>
        <v>4013.83</v>
      </c>
      <c r="AA73" s="426">
        <v>39497</v>
      </c>
      <c r="AB73" s="610"/>
      <c r="AC73" s="611"/>
      <c r="AD73" s="366"/>
    </row>
    <row r="74" spans="2:30" s="165" customFormat="1" ht="32.25" customHeight="1" x14ac:dyDescent="0.2">
      <c r="B74" s="403">
        <v>24</v>
      </c>
      <c r="C74" s="339" t="s">
        <v>82</v>
      </c>
      <c r="D74" s="223" t="s">
        <v>83</v>
      </c>
      <c r="E74" s="404">
        <f t="shared" si="14"/>
        <v>334.98266666666666</v>
      </c>
      <c r="F74" s="328">
        <v>5024.74</v>
      </c>
      <c r="G74" s="404">
        <v>9</v>
      </c>
      <c r="H74" s="404">
        <f t="shared" si="33"/>
        <v>9</v>
      </c>
      <c r="I74" s="404">
        <v>0</v>
      </c>
      <c r="J74" s="404">
        <v>0</v>
      </c>
      <c r="K74" s="328"/>
      <c r="L74" s="328">
        <f t="shared" si="25"/>
        <v>0</v>
      </c>
      <c r="M74" s="328" t="e">
        <f>F74+G74+H74+#REF!+L74+I74</f>
        <v>#REF!</v>
      </c>
      <c r="N74" s="328" t="e">
        <f t="shared" si="26"/>
        <v>#REF!</v>
      </c>
      <c r="O74" s="328" t="e">
        <f t="shared" si="27"/>
        <v>#REF!</v>
      </c>
      <c r="P74" s="328" t="e">
        <f t="shared" si="28"/>
        <v>#REF!</v>
      </c>
      <c r="Q74" s="328" t="e">
        <f t="shared" si="29"/>
        <v>#REF!</v>
      </c>
      <c r="R74" s="328" t="e">
        <f t="shared" si="30"/>
        <v>#REF!</v>
      </c>
      <c r="S74" s="328" t="e">
        <f t="shared" si="31"/>
        <v>#REF!</v>
      </c>
      <c r="T74" s="328" t="e">
        <f t="shared" si="32"/>
        <v>#REF!</v>
      </c>
      <c r="U74" s="328"/>
      <c r="V74" s="328">
        <v>385.91</v>
      </c>
      <c r="W74" s="328"/>
      <c r="X74" s="328"/>
      <c r="Y74" s="328">
        <f t="shared" si="15"/>
        <v>385.91</v>
      </c>
      <c r="Z74" s="328">
        <f t="shared" ref="Z74:Z78" si="34">F74-Y74</f>
        <v>4638.83</v>
      </c>
      <c r="AA74" s="425">
        <v>40495</v>
      </c>
      <c r="AB74" s="610"/>
      <c r="AC74" s="611"/>
      <c r="AD74" s="366"/>
    </row>
    <row r="75" spans="2:30" s="165" customFormat="1" ht="31.5" customHeight="1" x14ac:dyDescent="0.2">
      <c r="B75" s="403">
        <v>25</v>
      </c>
      <c r="C75" s="339" t="s">
        <v>84</v>
      </c>
      <c r="D75" s="179" t="s">
        <v>85</v>
      </c>
      <c r="E75" s="404">
        <f t="shared" si="14"/>
        <v>378.63733333333334</v>
      </c>
      <c r="F75" s="328">
        <v>5679.56</v>
      </c>
      <c r="G75" s="404">
        <v>0</v>
      </c>
      <c r="H75" s="404">
        <f t="shared" si="33"/>
        <v>0</v>
      </c>
      <c r="I75" s="404">
        <v>0</v>
      </c>
      <c r="J75" s="404">
        <v>0</v>
      </c>
      <c r="K75" s="328"/>
      <c r="L75" s="328">
        <f t="shared" si="25"/>
        <v>0</v>
      </c>
      <c r="M75" s="328" t="e">
        <f>F75+G75+H75+#REF!+L75+I75</f>
        <v>#REF!</v>
      </c>
      <c r="N75" s="328" t="e">
        <f t="shared" si="26"/>
        <v>#REF!</v>
      </c>
      <c r="O75" s="328" t="e">
        <f t="shared" si="27"/>
        <v>#REF!</v>
      </c>
      <c r="P75" s="328" t="e">
        <f t="shared" si="28"/>
        <v>#REF!</v>
      </c>
      <c r="Q75" s="328" t="e">
        <f t="shared" si="29"/>
        <v>#REF!</v>
      </c>
      <c r="R75" s="328" t="e">
        <f t="shared" si="30"/>
        <v>#REF!</v>
      </c>
      <c r="S75" s="328" t="e">
        <f t="shared" si="31"/>
        <v>#REF!</v>
      </c>
      <c r="T75" s="328" t="e">
        <f t="shared" si="32"/>
        <v>#REF!</v>
      </c>
      <c r="U75" s="328"/>
      <c r="V75" s="328">
        <v>527.36</v>
      </c>
      <c r="W75" s="328"/>
      <c r="X75" s="328"/>
      <c r="Y75" s="328">
        <f t="shared" si="15"/>
        <v>527.36</v>
      </c>
      <c r="Z75" s="328">
        <f t="shared" si="34"/>
        <v>5152.2000000000007</v>
      </c>
      <c r="AA75" s="425">
        <v>39918</v>
      </c>
      <c r="AB75" s="610"/>
      <c r="AC75" s="611"/>
      <c r="AD75" s="366"/>
    </row>
    <row r="76" spans="2:30" s="165" customFormat="1" ht="34.5" customHeight="1" x14ac:dyDescent="0.2">
      <c r="B76" s="403">
        <v>26</v>
      </c>
      <c r="C76" s="339" t="s">
        <v>86</v>
      </c>
      <c r="D76" s="223" t="s">
        <v>87</v>
      </c>
      <c r="E76" s="404">
        <f t="shared" si="14"/>
        <v>249.76733333333334</v>
      </c>
      <c r="F76" s="328">
        <v>3746.51</v>
      </c>
      <c r="G76" s="404">
        <v>0</v>
      </c>
      <c r="H76" s="404">
        <f t="shared" si="33"/>
        <v>0</v>
      </c>
      <c r="I76" s="404">
        <v>0</v>
      </c>
      <c r="J76" s="404">
        <v>0</v>
      </c>
      <c r="K76" s="328"/>
      <c r="L76" s="328">
        <f t="shared" si="25"/>
        <v>0</v>
      </c>
      <c r="M76" s="328" t="e">
        <f>F76+G76+H76+#REF!+L76+I76</f>
        <v>#REF!</v>
      </c>
      <c r="N76" s="328" t="e">
        <f t="shared" si="26"/>
        <v>#REF!</v>
      </c>
      <c r="O76" s="328" t="e">
        <f t="shared" si="27"/>
        <v>#REF!</v>
      </c>
      <c r="P76" s="328" t="e">
        <f t="shared" si="28"/>
        <v>#REF!</v>
      </c>
      <c r="Q76" s="328" t="e">
        <f t="shared" si="29"/>
        <v>#REF!</v>
      </c>
      <c r="R76" s="328" t="e">
        <f t="shared" si="30"/>
        <v>#REF!</v>
      </c>
      <c r="S76" s="328" t="e">
        <f t="shared" si="31"/>
        <v>#REF!</v>
      </c>
      <c r="T76" s="328" t="e">
        <f t="shared" si="32"/>
        <v>#REF!</v>
      </c>
      <c r="U76" s="328"/>
      <c r="V76" s="328">
        <v>270.63</v>
      </c>
      <c r="W76" s="328"/>
      <c r="X76" s="328"/>
      <c r="Y76" s="328">
        <f t="shared" si="15"/>
        <v>270.63</v>
      </c>
      <c r="Z76" s="328">
        <f t="shared" si="34"/>
        <v>3475.88</v>
      </c>
      <c r="AA76" s="425">
        <v>39527</v>
      </c>
      <c r="AB76" s="610"/>
      <c r="AC76" s="611"/>
      <c r="AD76" s="366"/>
    </row>
    <row r="77" spans="2:30" s="165" customFormat="1" ht="34.5" customHeight="1" x14ac:dyDescent="0.2">
      <c r="B77" s="403">
        <v>27</v>
      </c>
      <c r="C77" s="418" t="s">
        <v>280</v>
      </c>
      <c r="D77" s="462" t="s">
        <v>100</v>
      </c>
      <c r="E77" s="452">
        <f>F77/15</f>
        <v>289.11200000000002</v>
      </c>
      <c r="F77" s="453">
        <v>4336.68</v>
      </c>
      <c r="G77" s="452"/>
      <c r="H77" s="452"/>
      <c r="I77" s="452"/>
      <c r="J77" s="452"/>
      <c r="K77" s="453"/>
      <c r="L77" s="453"/>
      <c r="M77" s="453"/>
      <c r="N77" s="453"/>
      <c r="O77" s="453"/>
      <c r="P77" s="453"/>
      <c r="Q77" s="453"/>
      <c r="R77" s="453"/>
      <c r="S77" s="453"/>
      <c r="T77" s="453"/>
      <c r="U77" s="453"/>
      <c r="V77" s="453">
        <v>336.68497600000006</v>
      </c>
      <c r="W77" s="453"/>
      <c r="X77" s="453"/>
      <c r="Y77" s="453">
        <f>V77</f>
        <v>336.68497600000006</v>
      </c>
      <c r="Z77" s="328">
        <f t="shared" si="34"/>
        <v>3999.9950240000003</v>
      </c>
      <c r="AA77" s="426"/>
      <c r="AB77" s="610"/>
      <c r="AC77" s="611"/>
      <c r="AD77" s="366"/>
    </row>
    <row r="78" spans="2:30" s="165" customFormat="1" ht="36" customHeight="1" x14ac:dyDescent="0.2">
      <c r="B78" s="403">
        <v>28</v>
      </c>
      <c r="C78" s="421" t="s">
        <v>90</v>
      </c>
      <c r="D78" s="179" t="s">
        <v>91</v>
      </c>
      <c r="E78" s="404">
        <v>364.01</v>
      </c>
      <c r="F78" s="328">
        <v>5460.19</v>
      </c>
      <c r="G78" s="404"/>
      <c r="H78" s="404"/>
      <c r="I78" s="404"/>
      <c r="J78" s="404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>
        <v>455.58</v>
      </c>
      <c r="W78" s="328"/>
      <c r="X78" s="328"/>
      <c r="Y78" s="328">
        <f>V78</f>
        <v>455.58</v>
      </c>
      <c r="Z78" s="328">
        <f t="shared" si="34"/>
        <v>5004.6099999999997</v>
      </c>
      <c r="AA78" s="448">
        <v>39985</v>
      </c>
      <c r="AB78" s="610"/>
      <c r="AC78" s="611"/>
      <c r="AD78" s="366"/>
    </row>
    <row r="79" spans="2:30" s="165" customFormat="1" ht="36" customHeight="1" x14ac:dyDescent="0.2">
      <c r="B79" s="403">
        <v>29</v>
      </c>
      <c r="C79" s="339"/>
      <c r="D79" s="179"/>
      <c r="E79" s="404"/>
      <c r="F79" s="328"/>
      <c r="G79" s="404">
        <v>1</v>
      </c>
      <c r="H79" s="404">
        <f t="shared" si="33"/>
        <v>1</v>
      </c>
      <c r="I79" s="404">
        <v>0</v>
      </c>
      <c r="J79" s="404">
        <v>0</v>
      </c>
      <c r="K79" s="328"/>
      <c r="L79" s="328">
        <f t="shared" si="25"/>
        <v>0</v>
      </c>
      <c r="M79" s="328" t="e">
        <f>F79+G79+H79+#REF!+L79+I79</f>
        <v>#REF!</v>
      </c>
      <c r="N79" s="328" t="e">
        <f t="shared" si="26"/>
        <v>#REF!</v>
      </c>
      <c r="O79" s="328" t="e">
        <f t="shared" si="27"/>
        <v>#REF!</v>
      </c>
      <c r="P79" s="328" t="e">
        <f t="shared" si="28"/>
        <v>#REF!</v>
      </c>
      <c r="Q79" s="328" t="e">
        <f t="shared" si="29"/>
        <v>#REF!</v>
      </c>
      <c r="R79" s="328" t="e">
        <f t="shared" si="30"/>
        <v>#REF!</v>
      </c>
      <c r="S79" s="328" t="e">
        <f t="shared" si="31"/>
        <v>#REF!</v>
      </c>
      <c r="T79" s="328" t="e">
        <f t="shared" si="32"/>
        <v>#REF!</v>
      </c>
      <c r="U79" s="328"/>
      <c r="V79" s="328"/>
      <c r="W79" s="328"/>
      <c r="X79" s="328"/>
      <c r="Y79" s="328"/>
      <c r="Z79" s="328"/>
      <c r="AA79" s="426"/>
      <c r="AB79" s="610"/>
      <c r="AC79" s="611"/>
      <c r="AD79" s="366"/>
    </row>
    <row r="80" spans="2:30" s="165" customFormat="1" ht="34.15" customHeight="1" thickBot="1" x14ac:dyDescent="0.25">
      <c r="B80" s="367"/>
      <c r="C80" s="410" t="s">
        <v>60</v>
      </c>
      <c r="D80" s="410"/>
      <c r="E80" s="412">
        <f t="shared" ref="E80:Y80" si="35">E39+E40+E42+E43+E45+E46+E47+E48+E49+E51+E52+E53+E54+E55+E56+E57+E65+E66+E68+E70+E72+E73+E74+E75+E76+E77+E78+E79</f>
        <v>12499.968666666669</v>
      </c>
      <c r="F80" s="412">
        <f t="shared" si="35"/>
        <v>187499.73</v>
      </c>
      <c r="G80" s="412">
        <f t="shared" si="35"/>
        <v>24</v>
      </c>
      <c r="H80" s="412">
        <f t="shared" si="35"/>
        <v>24</v>
      </c>
      <c r="I80" s="412">
        <f t="shared" si="35"/>
        <v>0</v>
      </c>
      <c r="J80" s="412">
        <f t="shared" si="35"/>
        <v>0</v>
      </c>
      <c r="K80" s="412">
        <f t="shared" si="35"/>
        <v>0</v>
      </c>
      <c r="L80" s="412">
        <f t="shared" si="35"/>
        <v>0</v>
      </c>
      <c r="M80" s="412" t="e">
        <f t="shared" si="35"/>
        <v>#REF!</v>
      </c>
      <c r="N80" s="412" t="e">
        <f t="shared" si="35"/>
        <v>#REF!</v>
      </c>
      <c r="O80" s="412" t="e">
        <f t="shared" si="35"/>
        <v>#REF!</v>
      </c>
      <c r="P80" s="412" t="e">
        <f t="shared" si="35"/>
        <v>#REF!</v>
      </c>
      <c r="Q80" s="412" t="e">
        <f t="shared" si="35"/>
        <v>#REF!</v>
      </c>
      <c r="R80" s="412" t="e">
        <f t="shared" si="35"/>
        <v>#REF!</v>
      </c>
      <c r="S80" s="412" t="e">
        <f t="shared" si="35"/>
        <v>#REF!</v>
      </c>
      <c r="T80" s="412" t="e">
        <f t="shared" si="35"/>
        <v>#REF!</v>
      </c>
      <c r="U80" s="412">
        <f t="shared" si="35"/>
        <v>0</v>
      </c>
      <c r="V80" s="412">
        <f t="shared" si="35"/>
        <v>22175.353104000005</v>
      </c>
      <c r="W80" s="412">
        <f t="shared" si="35"/>
        <v>0</v>
      </c>
      <c r="X80" s="412">
        <f t="shared" si="35"/>
        <v>0</v>
      </c>
      <c r="Y80" s="412">
        <f t="shared" si="35"/>
        <v>22175.353104000005</v>
      </c>
      <c r="Z80" s="412">
        <f>Z39+Z40+Z42+Z43+Z45+Z46+Z47+Z48+Z49+Z51+Z52+Z53+Z54+Z55+Z56+Z57+Z65+Z66+Z68+Z70+Z72+Z73+Z74+Z75+Z76+Z77+Z78+Z79</f>
        <v>165324.37953599999</v>
      </c>
      <c r="AA80" s="413"/>
      <c r="AB80" s="368"/>
      <c r="AC80" s="368"/>
      <c r="AD80" s="369"/>
    </row>
    <row r="81" spans="1:30" s="165" customFormat="1" ht="24" customHeight="1" x14ac:dyDescent="0.2">
      <c r="A81" s="166"/>
      <c r="B81" s="163"/>
      <c r="C81" s="324"/>
      <c r="D81" s="32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336"/>
      <c r="Y81" s="164"/>
      <c r="Z81" s="164"/>
      <c r="AA81" s="225"/>
      <c r="AB81" s="166"/>
      <c r="AC81" s="166"/>
      <c r="AD81" s="177"/>
    </row>
    <row r="82" spans="1:30" s="165" customFormat="1" ht="83.25" customHeight="1" x14ac:dyDescent="0.2">
      <c r="A82" s="166"/>
      <c r="B82" s="227"/>
      <c r="C82" s="604"/>
      <c r="D82" s="604"/>
      <c r="E82" s="227"/>
      <c r="F82" s="227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227"/>
      <c r="V82" s="450"/>
      <c r="W82" s="450"/>
      <c r="X82" s="450"/>
      <c r="Y82" s="450"/>
      <c r="Z82" s="450"/>
      <c r="AA82" s="225"/>
      <c r="AB82" s="166"/>
      <c r="AC82" s="166"/>
      <c r="AD82" s="177"/>
    </row>
    <row r="83" spans="1:30" s="165" customFormat="1" ht="24" customHeight="1" x14ac:dyDescent="0.2">
      <c r="A83" s="166"/>
      <c r="B83" s="227"/>
      <c r="C83" s="605" t="s">
        <v>157</v>
      </c>
      <c r="D83" s="605"/>
      <c r="E83" s="449"/>
      <c r="F83" s="449"/>
      <c r="G83" s="449"/>
      <c r="H83" s="449"/>
      <c r="I83" s="449"/>
      <c r="J83" s="449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605" t="s">
        <v>241</v>
      </c>
      <c r="W83" s="605"/>
      <c r="X83" s="605"/>
      <c r="Y83" s="605"/>
      <c r="Z83" s="605"/>
      <c r="AA83" s="225"/>
      <c r="AB83" s="166"/>
      <c r="AC83" s="166"/>
      <c r="AD83" s="177"/>
    </row>
    <row r="84" spans="1:30" s="165" customFormat="1" ht="24" customHeight="1" x14ac:dyDescent="0.2">
      <c r="A84" s="166"/>
      <c r="B84" s="227"/>
      <c r="C84" s="606" t="s">
        <v>258</v>
      </c>
      <c r="D84" s="606"/>
      <c r="E84" s="449"/>
      <c r="F84" s="449"/>
      <c r="G84" s="449"/>
      <c r="H84" s="449"/>
      <c r="I84" s="449"/>
      <c r="J84" s="449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 t="s">
        <v>290</v>
      </c>
      <c r="V84" s="341" t="s">
        <v>195</v>
      </c>
      <c r="W84" s="341"/>
      <c r="X84" s="341"/>
      <c r="Y84" s="341"/>
      <c r="Z84" s="341"/>
      <c r="AA84" s="341"/>
      <c r="AB84" s="166"/>
      <c r="AC84" s="166"/>
      <c r="AD84" s="177"/>
    </row>
    <row r="85" spans="1:30" s="165" customFormat="1" ht="24" customHeight="1" x14ac:dyDescent="0.2">
      <c r="A85" s="166"/>
      <c r="B85" s="227"/>
      <c r="C85" s="553"/>
      <c r="D85" s="553"/>
      <c r="E85" s="553"/>
      <c r="F85" s="553"/>
      <c r="G85" s="553"/>
      <c r="H85" s="553"/>
      <c r="I85" s="553"/>
      <c r="J85" s="553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553"/>
      <c r="X85" s="553"/>
      <c r="Y85" s="553"/>
      <c r="Z85" s="553"/>
      <c r="AA85" s="553"/>
      <c r="AB85" s="166"/>
      <c r="AC85" s="166"/>
      <c r="AD85" s="177"/>
    </row>
    <row r="86" spans="1:30" s="165" customFormat="1" ht="24" customHeight="1" x14ac:dyDescent="0.2">
      <c r="A86" s="166"/>
      <c r="B86" s="227"/>
      <c r="C86" s="553"/>
      <c r="D86" s="553"/>
      <c r="E86" s="553"/>
      <c r="F86" s="553"/>
      <c r="G86" s="553"/>
      <c r="H86" s="553"/>
      <c r="I86" s="553"/>
      <c r="J86" s="553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553"/>
      <c r="X86" s="553"/>
      <c r="Y86" s="553"/>
      <c r="Z86" s="553"/>
      <c r="AA86" s="553"/>
      <c r="AB86" s="166"/>
      <c r="AC86" s="166"/>
      <c r="AD86" s="177"/>
    </row>
    <row r="87" spans="1:30" s="165" customFormat="1" ht="24" customHeight="1" x14ac:dyDescent="0.2">
      <c r="A87" s="166"/>
      <c r="B87" s="227"/>
      <c r="C87" s="599"/>
      <c r="D87" s="599"/>
      <c r="E87" s="599"/>
      <c r="F87" s="599"/>
      <c r="G87" s="599"/>
      <c r="H87" s="599"/>
      <c r="I87" s="599"/>
      <c r="J87" s="599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599"/>
      <c r="X87" s="599"/>
      <c r="Y87" s="599"/>
      <c r="Z87" s="599"/>
      <c r="AA87" s="599"/>
      <c r="AB87" s="166"/>
      <c r="AC87" s="166"/>
      <c r="AD87" s="177"/>
    </row>
    <row r="88" spans="1:30" s="165" customFormat="1" ht="24" customHeight="1" x14ac:dyDescent="0.2">
      <c r="A88" s="166"/>
      <c r="B88" s="227"/>
      <c r="C88" s="599"/>
      <c r="D88" s="599"/>
      <c r="E88" s="599"/>
      <c r="F88" s="599"/>
      <c r="G88" s="599"/>
      <c r="H88" s="599"/>
      <c r="I88" s="599"/>
      <c r="J88" s="599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599"/>
      <c r="X88" s="599"/>
      <c r="Y88" s="599"/>
      <c r="Z88" s="599"/>
      <c r="AA88" s="599"/>
      <c r="AB88" s="166"/>
      <c r="AC88" s="166"/>
      <c r="AD88" s="177"/>
    </row>
    <row r="89" spans="1:30" s="165" customFormat="1" ht="24" customHeight="1" x14ac:dyDescent="0.2">
      <c r="A89" s="166"/>
      <c r="B89" s="227"/>
      <c r="C89" s="553"/>
      <c r="D89" s="553"/>
      <c r="E89" s="553"/>
      <c r="F89" s="553"/>
      <c r="G89" s="553"/>
      <c r="H89" s="553"/>
      <c r="I89" s="553"/>
      <c r="J89" s="553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553"/>
      <c r="X89" s="553"/>
      <c r="Y89" s="553"/>
      <c r="Z89" s="553"/>
      <c r="AA89" s="553"/>
      <c r="AB89" s="166"/>
      <c r="AC89" s="166"/>
      <c r="AD89" s="177"/>
    </row>
    <row r="90" spans="1:30" s="165" customFormat="1" ht="24" customHeight="1" x14ac:dyDescent="0.2">
      <c r="A90" s="166"/>
      <c r="B90" s="227"/>
      <c r="C90" s="324"/>
      <c r="D90" s="32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336"/>
      <c r="Y90" s="164"/>
      <c r="Z90" s="164"/>
      <c r="AA90" s="225"/>
      <c r="AB90" s="166"/>
      <c r="AC90" s="166"/>
      <c r="AD90" s="177"/>
    </row>
    <row r="91" spans="1:30" s="165" customFormat="1" ht="9" customHeight="1" x14ac:dyDescent="0.2">
      <c r="A91" s="166"/>
      <c r="B91" s="227"/>
      <c r="C91" s="324"/>
      <c r="D91" s="32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336"/>
      <c r="Y91" s="164"/>
      <c r="Z91" s="164"/>
      <c r="AA91" s="225"/>
      <c r="AB91" s="166"/>
      <c r="AC91" s="166"/>
      <c r="AD91" s="177"/>
    </row>
    <row r="92" spans="1:30" s="165" customFormat="1" ht="24" hidden="1" customHeight="1" x14ac:dyDescent="0.2">
      <c r="A92" s="166"/>
      <c r="B92" s="227"/>
      <c r="C92" s="324"/>
      <c r="D92" s="32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336"/>
      <c r="Y92" s="164"/>
      <c r="Z92" s="164"/>
      <c r="AA92" s="225"/>
      <c r="AB92" s="166"/>
      <c r="AC92" s="166"/>
      <c r="AD92" s="177"/>
    </row>
    <row r="93" spans="1:30" s="165" customFormat="1" ht="24" hidden="1" customHeight="1" x14ac:dyDescent="0.2">
      <c r="A93" s="166"/>
      <c r="B93" s="227"/>
      <c r="C93" s="324"/>
      <c r="D93" s="32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336"/>
      <c r="Y93" s="164"/>
      <c r="Z93" s="164"/>
      <c r="AA93" s="225"/>
      <c r="AB93" s="166"/>
      <c r="AC93" s="166"/>
      <c r="AD93" s="177"/>
    </row>
    <row r="94" spans="1:30" s="165" customFormat="1" ht="24" customHeight="1" thickBot="1" x14ac:dyDescent="0.25">
      <c r="A94" s="166"/>
      <c r="B94" s="163"/>
      <c r="C94" s="324"/>
      <c r="D94" s="32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336"/>
      <c r="Y94" s="164"/>
      <c r="Z94" s="164"/>
      <c r="AA94" s="225"/>
      <c r="AB94" s="166"/>
      <c r="AC94" s="166"/>
      <c r="AD94" s="177"/>
    </row>
    <row r="95" spans="1:30" s="165" customFormat="1" ht="0.6" customHeight="1" thickBot="1" x14ac:dyDescent="0.25">
      <c r="B95" s="181"/>
      <c r="C95" s="320"/>
      <c r="D95" s="320"/>
      <c r="E95" s="176"/>
      <c r="F95" s="321"/>
      <c r="G95" s="168"/>
      <c r="H95" s="168"/>
      <c r="I95" s="168"/>
      <c r="J95" s="168"/>
      <c r="K95" s="164"/>
      <c r="L95" s="176"/>
      <c r="M95" s="323"/>
      <c r="N95" s="321"/>
      <c r="O95" s="168"/>
      <c r="P95" s="168"/>
      <c r="Q95" s="168"/>
      <c r="R95" s="168"/>
      <c r="S95" s="322"/>
      <c r="T95" s="176"/>
      <c r="U95" s="176"/>
      <c r="V95" s="321"/>
      <c r="W95" s="168"/>
      <c r="X95" s="335"/>
      <c r="Y95" s="322"/>
      <c r="Z95" s="176"/>
      <c r="AA95" s="346"/>
      <c r="AB95" s="178"/>
      <c r="AC95" s="178"/>
      <c r="AD95" s="177"/>
    </row>
    <row r="96" spans="1:30" s="165" customFormat="1" ht="24" hidden="1" customHeight="1" x14ac:dyDescent="0.2">
      <c r="B96" s="181"/>
      <c r="C96" s="182"/>
      <c r="D96" s="182"/>
      <c r="E96" s="183"/>
      <c r="F96" s="184"/>
      <c r="G96" s="185"/>
      <c r="H96" s="185"/>
      <c r="I96" s="185"/>
      <c r="J96" s="185"/>
      <c r="K96" s="187"/>
      <c r="L96" s="183"/>
      <c r="M96" s="180"/>
      <c r="N96" s="184"/>
      <c r="O96" s="185"/>
      <c r="P96" s="185"/>
      <c r="Q96" s="185"/>
      <c r="R96" s="185"/>
      <c r="S96" s="186"/>
      <c r="T96" s="183"/>
      <c r="U96" s="183"/>
      <c r="V96" s="184"/>
      <c r="W96" s="185"/>
      <c r="X96" s="188"/>
      <c r="Y96" s="186"/>
      <c r="Z96" s="183"/>
      <c r="AA96" s="346"/>
      <c r="AB96" s="178"/>
      <c r="AC96" s="178"/>
      <c r="AD96" s="177"/>
    </row>
    <row r="97" spans="1:34" s="165" customFormat="1" ht="24" hidden="1" customHeight="1" x14ac:dyDescent="0.2">
      <c r="B97" s="181"/>
      <c r="C97" s="182"/>
      <c r="D97" s="182"/>
      <c r="E97" s="183"/>
      <c r="F97" s="184"/>
      <c r="G97" s="185"/>
      <c r="H97" s="185"/>
      <c r="I97" s="185"/>
      <c r="J97" s="185"/>
      <c r="K97" s="187"/>
      <c r="L97" s="183"/>
      <c r="M97" s="180"/>
      <c r="N97" s="184"/>
      <c r="O97" s="185"/>
      <c r="P97" s="185"/>
      <c r="Q97" s="185"/>
      <c r="R97" s="185"/>
      <c r="S97" s="186"/>
      <c r="T97" s="183"/>
      <c r="U97" s="183"/>
      <c r="V97" s="184"/>
      <c r="W97" s="185"/>
      <c r="X97" s="188"/>
      <c r="Y97" s="186"/>
      <c r="Z97" s="183"/>
      <c r="AA97" s="346"/>
      <c r="AB97" s="178"/>
      <c r="AC97" s="178"/>
      <c r="AD97" s="177"/>
    </row>
    <row r="98" spans="1:34" s="165" customFormat="1" ht="24" hidden="1" customHeight="1" x14ac:dyDescent="0.2">
      <c r="B98" s="181"/>
      <c r="C98" s="182"/>
      <c r="D98" s="182"/>
      <c r="E98" s="183"/>
      <c r="F98" s="184"/>
      <c r="G98" s="185"/>
      <c r="H98" s="185"/>
      <c r="I98" s="185"/>
      <c r="J98" s="185"/>
      <c r="K98" s="187"/>
      <c r="L98" s="183"/>
      <c r="M98" s="180"/>
      <c r="N98" s="184"/>
      <c r="O98" s="185"/>
      <c r="P98" s="185"/>
      <c r="Q98" s="185"/>
      <c r="R98" s="185"/>
      <c r="S98" s="186"/>
      <c r="T98" s="183"/>
      <c r="U98" s="183"/>
      <c r="V98" s="184"/>
      <c r="W98" s="185"/>
      <c r="X98" s="188"/>
      <c r="Y98" s="186"/>
      <c r="Z98" s="183"/>
      <c r="AA98" s="346"/>
      <c r="AB98" s="178"/>
      <c r="AC98" s="178"/>
      <c r="AD98" s="177"/>
    </row>
    <row r="99" spans="1:34" s="165" customFormat="1" ht="24" hidden="1" customHeight="1" x14ac:dyDescent="0.2">
      <c r="B99" s="181"/>
      <c r="C99" s="182"/>
      <c r="D99" s="182"/>
      <c r="E99" s="183"/>
      <c r="F99" s="370"/>
      <c r="G99" s="187"/>
      <c r="H99" s="187"/>
      <c r="I99" s="187"/>
      <c r="J99" s="187"/>
      <c r="K99" s="187"/>
      <c r="L99" s="183"/>
      <c r="M99" s="183"/>
      <c r="N99" s="370"/>
      <c r="O99" s="187"/>
      <c r="P99" s="187"/>
      <c r="Q99" s="187"/>
      <c r="R99" s="187"/>
      <c r="S99" s="371"/>
      <c r="T99" s="183"/>
      <c r="U99" s="183"/>
      <c r="V99" s="370"/>
      <c r="W99" s="187"/>
      <c r="X99" s="187"/>
      <c r="Y99" s="371"/>
      <c r="Z99" s="183"/>
      <c r="AA99" s="348"/>
      <c r="AB99" s="166"/>
      <c r="AC99" s="166"/>
      <c r="AD99" s="177"/>
    </row>
    <row r="100" spans="1:34" s="165" customFormat="1" ht="21.75" customHeight="1" x14ac:dyDescent="0.2">
      <c r="B100" s="555"/>
      <c r="C100" s="556"/>
      <c r="D100" s="557" t="s">
        <v>1</v>
      </c>
      <c r="E100" s="557" t="s">
        <v>2</v>
      </c>
      <c r="F100" s="619" t="s">
        <v>3</v>
      </c>
      <c r="G100" s="620"/>
      <c r="H100" s="620"/>
      <c r="I100" s="620"/>
      <c r="J100" s="620"/>
      <c r="K100" s="559"/>
      <c r="L100" s="560" t="s">
        <v>4</v>
      </c>
      <c r="M100" s="561"/>
      <c r="N100" s="616" t="s">
        <v>5</v>
      </c>
      <c r="O100" s="617"/>
      <c r="P100" s="617"/>
      <c r="Q100" s="617"/>
      <c r="R100" s="617"/>
      <c r="S100" s="618"/>
      <c r="T100" s="560" t="s">
        <v>6</v>
      </c>
      <c r="U100" s="557" t="s">
        <v>8</v>
      </c>
      <c r="V100" s="616" t="s">
        <v>9</v>
      </c>
      <c r="W100" s="617"/>
      <c r="X100" s="617"/>
      <c r="Y100" s="618"/>
      <c r="Z100" s="574" t="s">
        <v>10</v>
      </c>
      <c r="AA100" s="669" t="s">
        <v>243</v>
      </c>
      <c r="AB100" s="675" t="s">
        <v>35</v>
      </c>
      <c r="AC100" s="675"/>
      <c r="AD100" s="429"/>
    </row>
    <row r="101" spans="1:34" s="165" customFormat="1" ht="24.75" customHeight="1" x14ac:dyDescent="0.2">
      <c r="B101" s="563" t="s">
        <v>226</v>
      </c>
      <c r="C101" s="564" t="s">
        <v>12</v>
      </c>
      <c r="D101" s="576" t="s">
        <v>13</v>
      </c>
      <c r="E101" s="577" t="s">
        <v>14</v>
      </c>
      <c r="F101" s="578" t="s">
        <v>2</v>
      </c>
      <c r="G101" s="566" t="s">
        <v>15</v>
      </c>
      <c r="H101" s="566" t="s">
        <v>15</v>
      </c>
      <c r="I101" s="566" t="s">
        <v>16</v>
      </c>
      <c r="J101" s="566" t="s">
        <v>4</v>
      </c>
      <c r="K101" s="567"/>
      <c r="L101" s="568" t="s">
        <v>19</v>
      </c>
      <c r="M101" s="569" t="s">
        <v>20</v>
      </c>
      <c r="N101" s="569" t="s">
        <v>21</v>
      </c>
      <c r="O101" s="569" t="s">
        <v>22</v>
      </c>
      <c r="P101" s="569" t="s">
        <v>23</v>
      </c>
      <c r="Q101" s="569" t="s">
        <v>24</v>
      </c>
      <c r="R101" s="569" t="s">
        <v>25</v>
      </c>
      <c r="S101" s="569" t="s">
        <v>7</v>
      </c>
      <c r="T101" s="568" t="s">
        <v>26</v>
      </c>
      <c r="U101" s="577" t="s">
        <v>28</v>
      </c>
      <c r="V101" s="579" t="s">
        <v>7</v>
      </c>
      <c r="W101" s="579" t="s">
        <v>30</v>
      </c>
      <c r="X101" s="579" t="s">
        <v>180</v>
      </c>
      <c r="Y101" s="579" t="s">
        <v>33</v>
      </c>
      <c r="Z101" s="580" t="s">
        <v>34</v>
      </c>
      <c r="AA101" s="669"/>
      <c r="AB101" s="675"/>
      <c r="AC101" s="675"/>
      <c r="AD101" s="430"/>
    </row>
    <row r="102" spans="1:34" s="165" customFormat="1" ht="23.25" customHeight="1" x14ac:dyDescent="0.2">
      <c r="B102" s="563"/>
      <c r="C102" s="568"/>
      <c r="D102" s="577"/>
      <c r="E102" s="577"/>
      <c r="F102" s="577" t="s">
        <v>36</v>
      </c>
      <c r="G102" s="568" t="s">
        <v>37</v>
      </c>
      <c r="H102" s="568" t="s">
        <v>38</v>
      </c>
      <c r="I102" s="568"/>
      <c r="J102" s="568" t="s">
        <v>19</v>
      </c>
      <c r="K102" s="567"/>
      <c r="L102" s="568" t="s">
        <v>42</v>
      </c>
      <c r="M102" s="566" t="s">
        <v>43</v>
      </c>
      <c r="N102" s="566" t="s">
        <v>44</v>
      </c>
      <c r="O102" s="566" t="s">
        <v>45</v>
      </c>
      <c r="P102" s="566" t="s">
        <v>45</v>
      </c>
      <c r="Q102" s="566" t="s">
        <v>46</v>
      </c>
      <c r="R102" s="566" t="s">
        <v>47</v>
      </c>
      <c r="S102" s="566" t="s">
        <v>48</v>
      </c>
      <c r="T102" s="568" t="s">
        <v>49</v>
      </c>
      <c r="U102" s="577" t="s">
        <v>51</v>
      </c>
      <c r="V102" s="581"/>
      <c r="W102" s="582"/>
      <c r="X102" s="581"/>
      <c r="Y102" s="581" t="s">
        <v>54</v>
      </c>
      <c r="Z102" s="580" t="s">
        <v>55</v>
      </c>
      <c r="AA102" s="670"/>
      <c r="AB102" s="583"/>
      <c r="AC102" s="584"/>
      <c r="AD102" s="431"/>
    </row>
    <row r="103" spans="1:34" s="165" customFormat="1" ht="26.45" customHeight="1" x14ac:dyDescent="0.2">
      <c r="B103" s="403"/>
      <c r="C103" s="415" t="s">
        <v>93</v>
      </c>
      <c r="D103" s="223"/>
      <c r="E103" s="404"/>
      <c r="F103" s="328"/>
      <c r="G103" s="404">
        <v>2</v>
      </c>
      <c r="H103" s="404">
        <f t="shared" ref="H103:H109" si="36">G103</f>
        <v>2</v>
      </c>
      <c r="I103" s="404">
        <v>0</v>
      </c>
      <c r="J103" s="404">
        <v>0</v>
      </c>
      <c r="K103" s="328"/>
      <c r="L103" s="328">
        <f t="shared" ref="L103:L105" si="37">IF(E103=47.16,0,IF(E103&gt;47.16,J103*0.5,0))</f>
        <v>0</v>
      </c>
      <c r="M103" s="328" t="e">
        <f>F103+G103+H103+#REF!+L103+I103</f>
        <v>#REF!</v>
      </c>
      <c r="N103" s="328" t="e">
        <f t="shared" ref="N103:N105" si="38">VLOOKUP(M103,Tarifa1,1)</f>
        <v>#REF!</v>
      </c>
      <c r="O103" s="328" t="e">
        <f t="shared" ref="O103:O105" si="39">M103-N103</f>
        <v>#REF!</v>
      </c>
      <c r="P103" s="328" t="e">
        <f t="shared" ref="P103:P105" si="40">VLOOKUP(M103,Tarifa1,3)</f>
        <v>#REF!</v>
      </c>
      <c r="Q103" s="328" t="e">
        <f t="shared" ref="Q103:Q105" si="41">O103*P103</f>
        <v>#REF!</v>
      </c>
      <c r="R103" s="328" t="e">
        <f t="shared" ref="R103:R105" si="42">VLOOKUP(M103,Tarifa1,2)</f>
        <v>#REF!</v>
      </c>
      <c r="S103" s="328" t="e">
        <f t="shared" ref="S103:S105" si="43">Q103+R103</f>
        <v>#REF!</v>
      </c>
      <c r="T103" s="328" t="e">
        <f t="shared" ref="T103:T105" si="44">VLOOKUP(M103,Credito1,2)</f>
        <v>#REF!</v>
      </c>
      <c r="U103" s="328"/>
      <c r="V103" s="328"/>
      <c r="W103" s="328"/>
      <c r="X103" s="328"/>
      <c r="Y103" s="328"/>
      <c r="Z103" s="328"/>
      <c r="AA103" s="342"/>
      <c r="AB103" s="610"/>
      <c r="AC103" s="611"/>
      <c r="AD103" s="366"/>
    </row>
    <row r="104" spans="1:34" s="165" customFormat="1" ht="36.75" customHeight="1" x14ac:dyDescent="0.2">
      <c r="B104" s="403">
        <v>30</v>
      </c>
      <c r="C104" s="418"/>
      <c r="D104" s="464" t="s">
        <v>94</v>
      </c>
      <c r="E104" s="452"/>
      <c r="F104" s="453"/>
      <c r="G104" s="452">
        <v>3</v>
      </c>
      <c r="H104" s="452">
        <f t="shared" si="36"/>
        <v>3</v>
      </c>
      <c r="I104" s="452">
        <v>0</v>
      </c>
      <c r="J104" s="452">
        <v>0</v>
      </c>
      <c r="K104" s="453"/>
      <c r="L104" s="453">
        <f t="shared" si="37"/>
        <v>0</v>
      </c>
      <c r="M104" s="453" t="e">
        <f>F104+G104+H104+#REF!+L104+I104</f>
        <v>#REF!</v>
      </c>
      <c r="N104" s="453" t="e">
        <f t="shared" si="38"/>
        <v>#REF!</v>
      </c>
      <c r="O104" s="453" t="e">
        <f t="shared" si="39"/>
        <v>#REF!</v>
      </c>
      <c r="P104" s="453" t="e">
        <f t="shared" si="40"/>
        <v>#REF!</v>
      </c>
      <c r="Q104" s="453" t="e">
        <f t="shared" si="41"/>
        <v>#REF!</v>
      </c>
      <c r="R104" s="453" t="e">
        <f t="shared" si="42"/>
        <v>#REF!</v>
      </c>
      <c r="S104" s="453" t="e">
        <f t="shared" si="43"/>
        <v>#REF!</v>
      </c>
      <c r="T104" s="453" t="e">
        <f t="shared" si="44"/>
        <v>#REF!</v>
      </c>
      <c r="U104" s="453"/>
      <c r="V104" s="453"/>
      <c r="W104" s="453"/>
      <c r="X104" s="453"/>
      <c r="Y104" s="453"/>
      <c r="Z104" s="453">
        <v>0</v>
      </c>
      <c r="AA104" s="426">
        <v>39942</v>
      </c>
      <c r="AB104" s="610"/>
      <c r="AC104" s="611"/>
      <c r="AD104" s="366"/>
    </row>
    <row r="105" spans="1:34" s="165" customFormat="1" ht="41.25" customHeight="1" x14ac:dyDescent="0.2">
      <c r="B105" s="403">
        <v>31</v>
      </c>
      <c r="C105" s="541" t="s">
        <v>231</v>
      </c>
      <c r="D105" s="526" t="s">
        <v>95</v>
      </c>
      <c r="E105" s="404">
        <v>108.93</v>
      </c>
      <c r="F105" s="328">
        <v>1855.34</v>
      </c>
      <c r="G105" s="404">
        <v>0</v>
      </c>
      <c r="H105" s="404">
        <f t="shared" si="36"/>
        <v>0</v>
      </c>
      <c r="I105" s="404">
        <v>0</v>
      </c>
      <c r="J105" s="404">
        <v>0</v>
      </c>
      <c r="K105" s="328"/>
      <c r="L105" s="328">
        <f t="shared" si="37"/>
        <v>0</v>
      </c>
      <c r="M105" s="328" t="e">
        <f>F105+G105+H105+#REF!+L105+I105</f>
        <v>#REF!</v>
      </c>
      <c r="N105" s="328" t="e">
        <f t="shared" si="38"/>
        <v>#REF!</v>
      </c>
      <c r="O105" s="328" t="e">
        <f t="shared" si="39"/>
        <v>#REF!</v>
      </c>
      <c r="P105" s="328" t="e">
        <f t="shared" si="40"/>
        <v>#REF!</v>
      </c>
      <c r="Q105" s="328" t="e">
        <f t="shared" si="41"/>
        <v>#REF!</v>
      </c>
      <c r="R105" s="328" t="e">
        <f t="shared" si="42"/>
        <v>#REF!</v>
      </c>
      <c r="S105" s="328" t="e">
        <f t="shared" si="43"/>
        <v>#REF!</v>
      </c>
      <c r="T105" s="328" t="e">
        <f t="shared" si="44"/>
        <v>#REF!</v>
      </c>
      <c r="U105" s="328"/>
      <c r="V105" s="328">
        <v>104.3</v>
      </c>
      <c r="W105" s="328"/>
      <c r="X105" s="328"/>
      <c r="Y105" s="328">
        <f t="shared" ref="Y105:Y126" si="45">V105</f>
        <v>104.3</v>
      </c>
      <c r="Z105" s="328">
        <f>F105-V105</f>
        <v>1751.04</v>
      </c>
      <c r="AA105" s="426">
        <v>40444</v>
      </c>
      <c r="AB105" s="610"/>
      <c r="AC105" s="611"/>
      <c r="AD105" s="366"/>
    </row>
    <row r="106" spans="1:34" s="165" customFormat="1" ht="37.5" customHeight="1" x14ac:dyDescent="0.2">
      <c r="B106" s="403">
        <v>32</v>
      </c>
      <c r="C106" s="418" t="s">
        <v>232</v>
      </c>
      <c r="D106" s="526" t="s">
        <v>96</v>
      </c>
      <c r="E106" s="404">
        <v>108.93</v>
      </c>
      <c r="F106" s="328">
        <v>1855.34</v>
      </c>
      <c r="G106" s="404">
        <v>3</v>
      </c>
      <c r="H106" s="404">
        <f t="shared" ref="H106:H107" si="46">G106</f>
        <v>3</v>
      </c>
      <c r="I106" s="404">
        <v>0</v>
      </c>
      <c r="J106" s="404">
        <v>0</v>
      </c>
      <c r="K106" s="328"/>
      <c r="L106" s="328">
        <f t="shared" ref="L106:L107" si="47">IF(E106=47.16,0,IF(E106&gt;47.16,J106*0.5,0))</f>
        <v>0</v>
      </c>
      <c r="M106" s="328" t="e">
        <f>F106+G106+H106+#REF!+L106+I106</f>
        <v>#REF!</v>
      </c>
      <c r="N106" s="328" t="e">
        <f t="shared" ref="N106:N107" si="48">VLOOKUP(M106,Tarifa1,1)</f>
        <v>#REF!</v>
      </c>
      <c r="O106" s="328" t="e">
        <f t="shared" ref="O106:O107" si="49">M106-N106</f>
        <v>#REF!</v>
      </c>
      <c r="P106" s="328" t="e">
        <f t="shared" ref="P106:P107" si="50">VLOOKUP(M106,Tarifa1,3)</f>
        <v>#REF!</v>
      </c>
      <c r="Q106" s="328" t="e">
        <f t="shared" ref="Q106:Q107" si="51">O106*P106</f>
        <v>#REF!</v>
      </c>
      <c r="R106" s="328" t="e">
        <f t="shared" ref="R106:R107" si="52">VLOOKUP(M106,Tarifa1,2)</f>
        <v>#REF!</v>
      </c>
      <c r="S106" s="328" t="e">
        <f t="shared" ref="S106:S107" si="53">Q106+R106</f>
        <v>#REF!</v>
      </c>
      <c r="T106" s="328" t="e">
        <f t="shared" ref="T106:T107" si="54">VLOOKUP(M106,Credito1,2)</f>
        <v>#REF!</v>
      </c>
      <c r="U106" s="328"/>
      <c r="V106" s="328">
        <v>104.3</v>
      </c>
      <c r="W106" s="328"/>
      <c r="X106" s="328"/>
      <c r="Y106" s="328">
        <f t="shared" si="45"/>
        <v>104.3</v>
      </c>
      <c r="Z106" s="328">
        <f t="shared" ref="Z106:Z107" si="55">F106-V106</f>
        <v>1751.04</v>
      </c>
      <c r="AA106" s="426">
        <v>40274</v>
      </c>
      <c r="AB106" s="610"/>
      <c r="AC106" s="611"/>
      <c r="AD106" s="366"/>
    </row>
    <row r="107" spans="1:34" s="165" customFormat="1" ht="35.25" customHeight="1" x14ac:dyDescent="0.2">
      <c r="B107" s="403">
        <v>33</v>
      </c>
      <c r="C107" s="339" t="s">
        <v>97</v>
      </c>
      <c r="D107" s="414" t="s">
        <v>98</v>
      </c>
      <c r="E107" s="404">
        <v>108.93</v>
      </c>
      <c r="F107" s="328">
        <v>1855.34</v>
      </c>
      <c r="G107" s="404">
        <v>0</v>
      </c>
      <c r="H107" s="404">
        <f t="shared" si="46"/>
        <v>0</v>
      </c>
      <c r="I107" s="404">
        <v>0</v>
      </c>
      <c r="J107" s="404">
        <v>0</v>
      </c>
      <c r="K107" s="328"/>
      <c r="L107" s="328">
        <f t="shared" si="47"/>
        <v>0</v>
      </c>
      <c r="M107" s="328" t="e">
        <f>F107+G107+H107+#REF!+L107+I107</f>
        <v>#REF!</v>
      </c>
      <c r="N107" s="328" t="e">
        <f t="shared" si="48"/>
        <v>#REF!</v>
      </c>
      <c r="O107" s="328" t="e">
        <f t="shared" si="49"/>
        <v>#REF!</v>
      </c>
      <c r="P107" s="328" t="e">
        <f t="shared" si="50"/>
        <v>#REF!</v>
      </c>
      <c r="Q107" s="328" t="e">
        <f t="shared" si="51"/>
        <v>#REF!</v>
      </c>
      <c r="R107" s="328" t="e">
        <f t="shared" si="52"/>
        <v>#REF!</v>
      </c>
      <c r="S107" s="328" t="e">
        <f t="shared" si="53"/>
        <v>#REF!</v>
      </c>
      <c r="T107" s="328" t="e">
        <f t="shared" si="54"/>
        <v>#REF!</v>
      </c>
      <c r="U107" s="328"/>
      <c r="V107" s="328">
        <v>104.3</v>
      </c>
      <c r="W107" s="328"/>
      <c r="X107" s="328"/>
      <c r="Y107" s="328">
        <f t="shared" si="45"/>
        <v>104.3</v>
      </c>
      <c r="Z107" s="328">
        <f t="shared" si="55"/>
        <v>1751.04</v>
      </c>
      <c r="AA107" s="426">
        <v>40002</v>
      </c>
      <c r="AB107" s="610"/>
      <c r="AC107" s="611"/>
      <c r="AD107" s="366"/>
    </row>
    <row r="108" spans="1:34" s="165" customFormat="1" ht="37.5" customHeight="1" x14ac:dyDescent="0.2">
      <c r="B108" s="403">
        <v>34</v>
      </c>
      <c r="C108" s="527" t="s">
        <v>99</v>
      </c>
      <c r="D108" s="526" t="s">
        <v>100</v>
      </c>
      <c r="E108" s="404">
        <f>F108/15</f>
        <v>363.64666666666665</v>
      </c>
      <c r="F108" s="328">
        <v>5454.7</v>
      </c>
      <c r="G108" s="404"/>
      <c r="H108" s="404"/>
      <c r="I108" s="404"/>
      <c r="J108" s="404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>
        <v>454.7023999999999</v>
      </c>
      <c r="W108" s="328"/>
      <c r="X108" s="328"/>
      <c r="Y108" s="328">
        <f>V108</f>
        <v>454.7023999999999</v>
      </c>
      <c r="Z108" s="328">
        <f>F108-Y108</f>
        <v>4999.9975999999997</v>
      </c>
      <c r="AA108" s="426">
        <v>40304</v>
      </c>
      <c r="AB108" s="610"/>
      <c r="AC108" s="611"/>
      <c r="AD108" s="366"/>
    </row>
    <row r="109" spans="1:34" s="165" customFormat="1" ht="36.75" customHeight="1" x14ac:dyDescent="0.2">
      <c r="B109" s="403">
        <v>36</v>
      </c>
      <c r="C109" s="339" t="s">
        <v>102</v>
      </c>
      <c r="D109" s="525" t="s">
        <v>83</v>
      </c>
      <c r="E109" s="404">
        <f>F109/15</f>
        <v>157.09200000000001</v>
      </c>
      <c r="F109" s="328">
        <v>2356.38</v>
      </c>
      <c r="G109" s="404">
        <v>9</v>
      </c>
      <c r="H109" s="404">
        <f t="shared" si="36"/>
        <v>9</v>
      </c>
      <c r="I109" s="404">
        <v>0</v>
      </c>
      <c r="J109" s="404">
        <v>0</v>
      </c>
      <c r="K109" s="328" t="e">
        <f>G109+#REF!+V109</f>
        <v>#REF!</v>
      </c>
      <c r="L109" s="328" t="e">
        <f>H109+K109+#REF!</f>
        <v>#REF!</v>
      </c>
      <c r="M109" s="328" t="e">
        <f>I109+L109+#REF!</f>
        <v>#REF!</v>
      </c>
      <c r="N109" s="328" t="e">
        <f>J109+M109+Y109</f>
        <v>#REF!</v>
      </c>
      <c r="O109" s="328" t="e">
        <f>#REF!+N109+Z109</f>
        <v>#REF!</v>
      </c>
      <c r="P109" s="328" t="e">
        <f>#REF!+O109+AA109</f>
        <v>#REF!</v>
      </c>
      <c r="Q109" s="328" t="e">
        <f>#REF!+P109+AB109</f>
        <v>#REF!</v>
      </c>
      <c r="R109" s="328" t="e">
        <f>K109+Q109+AC109</f>
        <v>#REF!</v>
      </c>
      <c r="S109" s="328" t="e">
        <f>L109+R109+AD109</f>
        <v>#REF!</v>
      </c>
      <c r="T109" s="328" t="e">
        <f>M109+S109+AE107</f>
        <v>#REF!</v>
      </c>
      <c r="U109" s="328"/>
      <c r="V109" s="328">
        <v>136.37</v>
      </c>
      <c r="W109" s="328"/>
      <c r="X109" s="328"/>
      <c r="Y109" s="328">
        <f t="shared" si="45"/>
        <v>136.37</v>
      </c>
      <c r="Z109" s="328">
        <f>F109-Y109</f>
        <v>2220.0100000000002</v>
      </c>
      <c r="AA109" s="426">
        <v>39926</v>
      </c>
      <c r="AB109" s="610"/>
      <c r="AC109" s="611"/>
      <c r="AD109" s="366"/>
    </row>
    <row r="110" spans="1:34" s="344" customFormat="1" ht="28.15" customHeight="1" thickBot="1" x14ac:dyDescent="0.25">
      <c r="A110" s="347"/>
      <c r="B110" s="367"/>
      <c r="C110" s="410" t="s">
        <v>60</v>
      </c>
      <c r="D110" s="410"/>
      <c r="E110" s="412">
        <f>E104+E105+E106+E107+E108+E109</f>
        <v>847.52866666666671</v>
      </c>
      <c r="F110" s="412">
        <f>F104+F105+F106+F107+F108+F109</f>
        <v>13377.099999999999</v>
      </c>
      <c r="G110" s="412">
        <f t="shared" ref="G110:Z110" si="56">G104+G105+G106+G107+G108+G109</f>
        <v>15</v>
      </c>
      <c r="H110" s="412">
        <f t="shared" si="56"/>
        <v>15</v>
      </c>
      <c r="I110" s="412">
        <f t="shared" si="56"/>
        <v>0</v>
      </c>
      <c r="J110" s="412">
        <f t="shared" si="56"/>
        <v>0</v>
      </c>
      <c r="K110" s="412" t="e">
        <f t="shared" si="56"/>
        <v>#REF!</v>
      </c>
      <c r="L110" s="412" t="e">
        <f t="shared" si="56"/>
        <v>#REF!</v>
      </c>
      <c r="M110" s="412" t="e">
        <f t="shared" si="56"/>
        <v>#REF!</v>
      </c>
      <c r="N110" s="412" t="e">
        <f t="shared" si="56"/>
        <v>#REF!</v>
      </c>
      <c r="O110" s="412" t="e">
        <f t="shared" si="56"/>
        <v>#REF!</v>
      </c>
      <c r="P110" s="412" t="e">
        <f t="shared" si="56"/>
        <v>#REF!</v>
      </c>
      <c r="Q110" s="412" t="e">
        <f t="shared" si="56"/>
        <v>#REF!</v>
      </c>
      <c r="R110" s="412" t="e">
        <f t="shared" si="56"/>
        <v>#REF!</v>
      </c>
      <c r="S110" s="412" t="e">
        <f t="shared" si="56"/>
        <v>#REF!</v>
      </c>
      <c r="T110" s="412" t="e">
        <f t="shared" si="56"/>
        <v>#REF!</v>
      </c>
      <c r="U110" s="412">
        <f t="shared" si="56"/>
        <v>0</v>
      </c>
      <c r="V110" s="412">
        <f t="shared" si="56"/>
        <v>903.97239999999988</v>
      </c>
      <c r="W110" s="412">
        <f t="shared" si="56"/>
        <v>0</v>
      </c>
      <c r="X110" s="412">
        <f t="shared" si="56"/>
        <v>0</v>
      </c>
      <c r="Y110" s="412">
        <f t="shared" si="56"/>
        <v>903.97239999999988</v>
      </c>
      <c r="Z110" s="412">
        <f t="shared" si="56"/>
        <v>12473.1276</v>
      </c>
      <c r="AA110" s="413"/>
      <c r="AB110" s="368"/>
      <c r="AC110" s="368"/>
      <c r="AD110" s="372"/>
      <c r="AE110" s="347"/>
      <c r="AF110" s="347"/>
      <c r="AG110" s="347"/>
      <c r="AH110" s="347"/>
    </row>
    <row r="111" spans="1:34" s="165" customFormat="1" ht="7.9" customHeight="1" x14ac:dyDescent="0.2">
      <c r="AA111" s="157"/>
      <c r="AD111" s="177"/>
    </row>
    <row r="112" spans="1:34" s="165" customFormat="1" ht="34.15" hidden="1" customHeight="1" x14ac:dyDescent="0.2">
      <c r="AA112" s="157"/>
      <c r="AD112" s="177"/>
    </row>
    <row r="113" spans="2:30" s="165" customFormat="1" ht="31.15" hidden="1" customHeight="1" x14ac:dyDescent="0.2">
      <c r="AA113" s="157"/>
      <c r="AD113" s="177"/>
    </row>
    <row r="114" spans="2:30" s="165" customFormat="1" ht="10.9" hidden="1" customHeight="1" x14ac:dyDescent="0.2">
      <c r="AA114" s="157"/>
      <c r="AD114" s="177"/>
    </row>
    <row r="115" spans="2:30" s="165" customFormat="1" ht="31.15" hidden="1" customHeight="1" x14ac:dyDescent="0.2">
      <c r="AA115" s="157"/>
      <c r="AD115" s="177"/>
    </row>
    <row r="116" spans="2:30" s="165" customFormat="1" ht="38.450000000000003" hidden="1" customHeight="1" x14ac:dyDescent="0.2">
      <c r="AA116" s="157"/>
      <c r="AD116" s="177"/>
    </row>
    <row r="117" spans="2:30" s="165" customFormat="1" ht="36" hidden="1" customHeight="1" x14ac:dyDescent="0.2">
      <c r="AA117" s="157"/>
      <c r="AD117" s="177"/>
    </row>
    <row r="118" spans="2:30" s="165" customFormat="1" ht="36.6" hidden="1" customHeight="1" x14ac:dyDescent="0.2">
      <c r="AA118" s="157"/>
      <c r="AD118" s="177"/>
    </row>
    <row r="119" spans="2:30" s="165" customFormat="1" ht="14.25" customHeight="1" x14ac:dyDescent="0.2">
      <c r="AA119" s="157"/>
      <c r="AD119" s="177"/>
    </row>
    <row r="120" spans="2:30" s="165" customFormat="1" ht="40.15" hidden="1" customHeight="1" x14ac:dyDescent="0.2">
      <c r="AA120" s="157"/>
      <c r="AD120" s="177"/>
    </row>
    <row r="121" spans="2:30" s="165" customFormat="1" ht="40.15" hidden="1" customHeight="1" x14ac:dyDescent="0.2">
      <c r="AA121" s="157"/>
      <c r="AD121" s="177"/>
    </row>
    <row r="122" spans="2:30" s="165" customFormat="1" ht="25.5" customHeight="1" x14ac:dyDescent="0.2">
      <c r="B122" s="509"/>
      <c r="C122" s="521" t="s">
        <v>114</v>
      </c>
      <c r="D122" s="503"/>
      <c r="E122" s="504"/>
      <c r="F122" s="505"/>
      <c r="G122" s="504">
        <v>0</v>
      </c>
      <c r="H122" s="504">
        <f t="shared" ref="H122:H147" si="57">G122</f>
        <v>0</v>
      </c>
      <c r="I122" s="504">
        <v>0</v>
      </c>
      <c r="J122" s="504">
        <v>0</v>
      </c>
      <c r="K122" s="505"/>
      <c r="L122" s="505">
        <f t="shared" ref="L122:L142" si="58">IF(E122=47.16,0,IF(E122&gt;47.16,J122*0.5,0))</f>
        <v>0</v>
      </c>
      <c r="M122" s="505" t="e">
        <f>F122+G122+H122+#REF!+L122+I122</f>
        <v>#REF!</v>
      </c>
      <c r="N122" s="505" t="e">
        <f t="shared" ref="N122:N142" si="59">VLOOKUP(M122,Tarifa1,1)</f>
        <v>#REF!</v>
      </c>
      <c r="O122" s="505" t="e">
        <f t="shared" ref="O122:O142" si="60">M122-N122</f>
        <v>#REF!</v>
      </c>
      <c r="P122" s="505" t="e">
        <f t="shared" ref="P122:P142" si="61">VLOOKUP(M122,Tarifa1,3)</f>
        <v>#REF!</v>
      </c>
      <c r="Q122" s="505" t="e">
        <f t="shared" ref="Q122:Q142" si="62">O122*P122</f>
        <v>#REF!</v>
      </c>
      <c r="R122" s="505" t="e">
        <f t="shared" ref="R122:R142" si="63">VLOOKUP(M122,Tarifa1,2)</f>
        <v>#REF!</v>
      </c>
      <c r="S122" s="505" t="e">
        <f t="shared" ref="S122:S142" si="64">Q122+R122</f>
        <v>#REF!</v>
      </c>
      <c r="T122" s="505" t="e">
        <f t="shared" ref="T122:T142" si="65">VLOOKUP(M122,Credito1,2)</f>
        <v>#REF!</v>
      </c>
      <c r="U122" s="505"/>
      <c r="V122" s="505"/>
      <c r="W122" s="505"/>
      <c r="X122" s="505"/>
      <c r="Y122" s="505"/>
      <c r="Z122" s="505"/>
      <c r="AA122" s="512"/>
      <c r="AB122" s="608"/>
      <c r="AC122" s="609"/>
      <c r="AD122" s="177"/>
    </row>
    <row r="123" spans="2:30" s="165" customFormat="1" ht="33.75" customHeight="1" x14ac:dyDescent="0.2">
      <c r="B123" s="403">
        <v>37</v>
      </c>
      <c r="C123" s="463" t="s">
        <v>271</v>
      </c>
      <c r="D123" s="463" t="s">
        <v>286</v>
      </c>
      <c r="E123" s="452">
        <v>313.34933333333333</v>
      </c>
      <c r="F123" s="453">
        <v>4700.24</v>
      </c>
      <c r="G123" s="452"/>
      <c r="H123" s="452"/>
      <c r="I123" s="452"/>
      <c r="J123" s="452"/>
      <c r="K123" s="453"/>
      <c r="L123" s="453"/>
      <c r="M123" s="453"/>
      <c r="N123" s="453"/>
      <c r="O123" s="453"/>
      <c r="P123" s="453"/>
      <c r="Q123" s="453"/>
      <c r="R123" s="453"/>
      <c r="S123" s="453"/>
      <c r="T123" s="453"/>
      <c r="U123" s="453"/>
      <c r="V123" s="453">
        <v>367.47</v>
      </c>
      <c r="W123" s="453"/>
      <c r="X123" s="453"/>
      <c r="Y123" s="453">
        <v>367.47</v>
      </c>
      <c r="Z123" s="453">
        <v>4342</v>
      </c>
      <c r="AA123" s="426"/>
      <c r="AB123" s="610"/>
      <c r="AC123" s="611"/>
      <c r="AD123" s="177"/>
    </row>
    <row r="124" spans="2:30" s="165" customFormat="1" ht="27.75" customHeight="1" x14ac:dyDescent="0.2">
      <c r="B124" s="509"/>
      <c r="C124" s="510" t="s">
        <v>116</v>
      </c>
      <c r="D124" s="503"/>
      <c r="E124" s="504"/>
      <c r="F124" s="505"/>
      <c r="G124" s="504">
        <v>0</v>
      </c>
      <c r="H124" s="504">
        <f t="shared" si="57"/>
        <v>0</v>
      </c>
      <c r="I124" s="504">
        <v>0</v>
      </c>
      <c r="J124" s="504">
        <v>0</v>
      </c>
      <c r="K124" s="505"/>
      <c r="L124" s="505">
        <f t="shared" si="58"/>
        <v>0</v>
      </c>
      <c r="M124" s="505" t="e">
        <f>F124+G124+H124+#REF!+L124+I124</f>
        <v>#REF!</v>
      </c>
      <c r="N124" s="505" t="e">
        <f t="shared" si="59"/>
        <v>#REF!</v>
      </c>
      <c r="O124" s="505" t="e">
        <f t="shared" si="60"/>
        <v>#REF!</v>
      </c>
      <c r="P124" s="505" t="e">
        <f t="shared" si="61"/>
        <v>#REF!</v>
      </c>
      <c r="Q124" s="505" t="e">
        <f t="shared" si="62"/>
        <v>#REF!</v>
      </c>
      <c r="R124" s="505" t="e">
        <f t="shared" si="63"/>
        <v>#REF!</v>
      </c>
      <c r="S124" s="505" t="e">
        <f t="shared" si="64"/>
        <v>#REF!</v>
      </c>
      <c r="T124" s="505" t="e">
        <f t="shared" si="65"/>
        <v>#REF!</v>
      </c>
      <c r="U124" s="505"/>
      <c r="V124" s="505"/>
      <c r="W124" s="505"/>
      <c r="X124" s="505"/>
      <c r="Y124" s="505"/>
      <c r="Z124" s="505"/>
      <c r="AA124" s="506"/>
      <c r="AB124" s="608"/>
      <c r="AC124" s="609"/>
      <c r="AD124" s="177"/>
    </row>
    <row r="125" spans="2:30" s="165" customFormat="1" ht="29.25" customHeight="1" x14ac:dyDescent="0.2">
      <c r="B125" s="403">
        <v>38</v>
      </c>
      <c r="C125" s="339" t="s">
        <v>117</v>
      </c>
      <c r="D125" s="228" t="s">
        <v>236</v>
      </c>
      <c r="E125" s="404">
        <f t="shared" ref="E125:E126" si="66">F125/15</f>
        <v>294.78199999999998</v>
      </c>
      <c r="F125" s="328">
        <v>4421.7299999999996</v>
      </c>
      <c r="G125" s="404">
        <v>0</v>
      </c>
      <c r="H125" s="404">
        <f t="shared" si="57"/>
        <v>0</v>
      </c>
      <c r="I125" s="404">
        <v>0</v>
      </c>
      <c r="J125" s="404">
        <v>0</v>
      </c>
      <c r="K125" s="328"/>
      <c r="L125" s="328">
        <f t="shared" si="58"/>
        <v>0</v>
      </c>
      <c r="M125" s="328" t="e">
        <f>F125+G125+H125+#REF!+L125+I125</f>
        <v>#REF!</v>
      </c>
      <c r="N125" s="328" t="e">
        <f t="shared" si="59"/>
        <v>#REF!</v>
      </c>
      <c r="O125" s="328" t="e">
        <f t="shared" si="60"/>
        <v>#REF!</v>
      </c>
      <c r="P125" s="328" t="e">
        <f t="shared" si="61"/>
        <v>#REF!</v>
      </c>
      <c r="Q125" s="328" t="e">
        <f t="shared" si="62"/>
        <v>#REF!</v>
      </c>
      <c r="R125" s="328" t="e">
        <f t="shared" si="63"/>
        <v>#REF!</v>
      </c>
      <c r="S125" s="328" t="e">
        <f t="shared" si="64"/>
        <v>#REF!</v>
      </c>
      <c r="T125" s="328" t="e">
        <f t="shared" si="65"/>
        <v>#REF!</v>
      </c>
      <c r="U125" s="328"/>
      <c r="V125" s="328">
        <v>344.1</v>
      </c>
      <c r="W125" s="328"/>
      <c r="X125" s="328"/>
      <c r="Y125" s="328">
        <f t="shared" si="45"/>
        <v>344.1</v>
      </c>
      <c r="Z125" s="328">
        <f>F125-Y125</f>
        <v>4077.6299999999997</v>
      </c>
      <c r="AA125" s="426">
        <v>40479</v>
      </c>
      <c r="AB125" s="610"/>
      <c r="AC125" s="611"/>
      <c r="AD125" s="177"/>
    </row>
    <row r="126" spans="2:30" s="165" customFormat="1" ht="30.75" customHeight="1" x14ac:dyDescent="0.2">
      <c r="B126" s="403">
        <v>39</v>
      </c>
      <c r="C126" s="339" t="s">
        <v>119</v>
      </c>
      <c r="D126" s="228" t="s">
        <v>120</v>
      </c>
      <c r="E126" s="404">
        <f t="shared" si="66"/>
        <v>207.82666666666668</v>
      </c>
      <c r="F126" s="328">
        <v>3117.4</v>
      </c>
      <c r="G126" s="404">
        <v>0</v>
      </c>
      <c r="H126" s="404">
        <f t="shared" ref="H126" si="67">G126</f>
        <v>0</v>
      </c>
      <c r="I126" s="404">
        <v>0</v>
      </c>
      <c r="J126" s="404">
        <v>0</v>
      </c>
      <c r="K126" s="328"/>
      <c r="L126" s="328">
        <f t="shared" ref="L126" si="68">IF(E126=47.16,0,IF(E126&gt;47.16,J126*0.5,0))</f>
        <v>0</v>
      </c>
      <c r="M126" s="328" t="e">
        <f>F126+G126+H126+#REF!+L126+I126</f>
        <v>#REF!</v>
      </c>
      <c r="N126" s="328" t="e">
        <f t="shared" ref="N126" si="69">VLOOKUP(M126,Tarifa1,1)</f>
        <v>#REF!</v>
      </c>
      <c r="O126" s="328" t="e">
        <f t="shared" ref="O126" si="70">M126-N126</f>
        <v>#REF!</v>
      </c>
      <c r="P126" s="328" t="e">
        <f t="shared" ref="P126" si="71">VLOOKUP(M126,Tarifa1,3)</f>
        <v>#REF!</v>
      </c>
      <c r="Q126" s="328" t="e">
        <f t="shared" ref="Q126" si="72">O126*P126</f>
        <v>#REF!</v>
      </c>
      <c r="R126" s="328" t="e">
        <f t="shared" ref="R126" si="73">VLOOKUP(M126,Tarifa1,2)</f>
        <v>#REF!</v>
      </c>
      <c r="S126" s="328" t="e">
        <f t="shared" ref="S126" si="74">Q126+R126</f>
        <v>#REF!</v>
      </c>
      <c r="T126" s="328" t="e">
        <f t="shared" ref="T126" si="75">VLOOKUP(M126,Credito1,2)</f>
        <v>#REF!</v>
      </c>
      <c r="U126" s="328"/>
      <c r="V126" s="328">
        <v>78.930000000000007</v>
      </c>
      <c r="W126" s="328"/>
      <c r="X126" s="328"/>
      <c r="Y126" s="328">
        <f t="shared" si="45"/>
        <v>78.930000000000007</v>
      </c>
      <c r="Z126" s="328">
        <v>3038.47</v>
      </c>
      <c r="AA126" s="426">
        <v>40266</v>
      </c>
      <c r="AB126" s="610"/>
      <c r="AC126" s="611"/>
      <c r="AD126" s="177"/>
    </row>
    <row r="127" spans="2:30" s="165" customFormat="1" ht="30.75" customHeight="1" x14ac:dyDescent="0.2">
      <c r="B127" s="509"/>
      <c r="C127" s="538" t="s">
        <v>275</v>
      </c>
      <c r="D127" s="537"/>
      <c r="E127" s="504"/>
      <c r="F127" s="505"/>
      <c r="G127" s="504"/>
      <c r="H127" s="504"/>
      <c r="I127" s="504"/>
      <c r="J127" s="504"/>
      <c r="K127" s="505"/>
      <c r="L127" s="505"/>
      <c r="M127" s="505"/>
      <c r="N127" s="505"/>
      <c r="O127" s="505"/>
      <c r="P127" s="505"/>
      <c r="Q127" s="505"/>
      <c r="R127" s="505"/>
      <c r="S127" s="505"/>
      <c r="T127" s="505"/>
      <c r="U127" s="505"/>
      <c r="V127" s="505"/>
      <c r="W127" s="505"/>
      <c r="X127" s="505"/>
      <c r="Y127" s="505"/>
      <c r="Z127" s="505"/>
      <c r="AA127" s="513"/>
      <c r="AB127" s="507"/>
      <c r="AC127" s="508"/>
      <c r="AD127" s="177"/>
    </row>
    <row r="128" spans="2:30" s="165" customFormat="1" ht="30.75" customHeight="1" x14ac:dyDescent="0.2">
      <c r="B128" s="403">
        <v>40</v>
      </c>
      <c r="C128" s="418" t="s">
        <v>270</v>
      </c>
      <c r="D128" s="464" t="s">
        <v>277</v>
      </c>
      <c r="E128" s="452">
        <f>F128/15</f>
        <v>327.298</v>
      </c>
      <c r="F128" s="453">
        <v>4909.47</v>
      </c>
      <c r="G128" s="452"/>
      <c r="H128" s="452"/>
      <c r="I128" s="452"/>
      <c r="J128" s="452"/>
      <c r="K128" s="453"/>
      <c r="L128" s="453"/>
      <c r="M128" s="453"/>
      <c r="N128" s="453"/>
      <c r="O128" s="453"/>
      <c r="P128" s="453"/>
      <c r="Q128" s="453"/>
      <c r="R128" s="453"/>
      <c r="S128" s="453"/>
      <c r="T128" s="453"/>
      <c r="U128" s="453"/>
      <c r="V128" s="453">
        <v>367.46559999999999</v>
      </c>
      <c r="W128" s="453"/>
      <c r="X128" s="453"/>
      <c r="Y128" s="453">
        <f>V128</f>
        <v>367.46559999999999</v>
      </c>
      <c r="Z128" s="453">
        <f>F128-Y128</f>
        <v>4542.0043999999998</v>
      </c>
      <c r="AA128" s="426"/>
      <c r="AB128" s="610"/>
      <c r="AC128" s="611"/>
      <c r="AD128" s="177"/>
    </row>
    <row r="129" spans="1:34" s="165" customFormat="1" ht="30.75" customHeight="1" x14ac:dyDescent="0.2">
      <c r="B129" s="403">
        <v>41</v>
      </c>
      <c r="C129" s="465" t="s">
        <v>276</v>
      </c>
      <c r="D129" s="462" t="s">
        <v>278</v>
      </c>
      <c r="E129" s="452">
        <v>313.34933333333333</v>
      </c>
      <c r="F129" s="453">
        <v>4700.24</v>
      </c>
      <c r="G129" s="452"/>
      <c r="H129" s="452"/>
      <c r="I129" s="452"/>
      <c r="J129" s="452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>
        <v>376.24030399999998</v>
      </c>
      <c r="W129" s="453"/>
      <c r="X129" s="453"/>
      <c r="Y129" s="453">
        <v>376.24030399999998</v>
      </c>
      <c r="Z129" s="453">
        <v>4342</v>
      </c>
      <c r="AA129" s="444"/>
      <c r="AB129" s="442"/>
      <c r="AC129" s="443"/>
      <c r="AD129" s="177"/>
    </row>
    <row r="130" spans="1:34" s="165" customFormat="1" ht="30.75" customHeight="1" x14ac:dyDescent="0.2">
      <c r="B130" s="403">
        <v>42</v>
      </c>
      <c r="C130" s="465" t="s">
        <v>282</v>
      </c>
      <c r="D130" s="464" t="s">
        <v>283</v>
      </c>
      <c r="E130" s="452">
        <v>313.34933333333333</v>
      </c>
      <c r="F130" s="453">
        <v>4700.24</v>
      </c>
      <c r="G130" s="452"/>
      <c r="H130" s="452"/>
      <c r="I130" s="452"/>
      <c r="J130" s="452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>
        <v>376.24030399999998</v>
      </c>
      <c r="W130" s="453"/>
      <c r="X130" s="453"/>
      <c r="Y130" s="453">
        <v>376.24030399999998</v>
      </c>
      <c r="Z130" s="453">
        <v>4342</v>
      </c>
      <c r="AA130" s="444"/>
      <c r="AB130" s="442"/>
      <c r="AC130" s="443"/>
      <c r="AD130" s="177"/>
    </row>
    <row r="131" spans="1:34" s="165" customFormat="1" ht="30.75" customHeight="1" x14ac:dyDescent="0.2">
      <c r="B131" s="403">
        <v>43</v>
      </c>
      <c r="C131" s="421" t="s">
        <v>118</v>
      </c>
      <c r="D131" s="228" t="s">
        <v>281</v>
      </c>
      <c r="E131" s="404">
        <v>376.73</v>
      </c>
      <c r="F131" s="453">
        <v>5651.02</v>
      </c>
      <c r="G131" s="452"/>
      <c r="H131" s="452"/>
      <c r="I131" s="452"/>
      <c r="J131" s="452"/>
      <c r="K131" s="453"/>
      <c r="L131" s="453"/>
      <c r="M131" s="453"/>
      <c r="N131" s="453"/>
      <c r="O131" s="453"/>
      <c r="P131" s="453"/>
      <c r="Q131" s="453"/>
      <c r="R131" s="453"/>
      <c r="S131" s="453"/>
      <c r="T131" s="453"/>
      <c r="U131" s="453"/>
      <c r="V131" s="453">
        <v>528.72</v>
      </c>
      <c r="W131" s="453"/>
      <c r="X131" s="453"/>
      <c r="Y131" s="453">
        <v>528.72</v>
      </c>
      <c r="Z131" s="453">
        <v>5122.3</v>
      </c>
      <c r="AA131" s="448">
        <v>40177</v>
      </c>
      <c r="AB131" s="446"/>
      <c r="AC131" s="447"/>
      <c r="AD131" s="177"/>
    </row>
    <row r="132" spans="1:34" s="165" customFormat="1" ht="36" customHeight="1" x14ac:dyDescent="0.2">
      <c r="B132" s="403">
        <v>44</v>
      </c>
      <c r="C132" s="421"/>
      <c r="D132" s="228"/>
      <c r="E132" s="404"/>
      <c r="F132" s="328"/>
      <c r="G132" s="404">
        <v>0</v>
      </c>
      <c r="H132" s="404">
        <f t="shared" ref="H132" si="76">G132</f>
        <v>0</v>
      </c>
      <c r="I132" s="404">
        <v>0</v>
      </c>
      <c r="J132" s="404">
        <v>0</v>
      </c>
      <c r="K132" s="328"/>
      <c r="L132" s="328">
        <f t="shared" ref="L132" si="77">IF(E132=47.16,0,IF(E132&gt;47.16,J132*0.5,0))</f>
        <v>0</v>
      </c>
      <c r="M132" s="328" t="e">
        <f>F132+G132+H132+#REF!+L132+I132</f>
        <v>#REF!</v>
      </c>
      <c r="N132" s="328" t="e">
        <f t="shared" ref="N132" si="78">VLOOKUP(M132,Tarifa1,1)</f>
        <v>#REF!</v>
      </c>
      <c r="O132" s="328" t="e">
        <f t="shared" ref="O132" si="79">M132-N132</f>
        <v>#REF!</v>
      </c>
      <c r="P132" s="328" t="e">
        <f t="shared" ref="P132" si="80">VLOOKUP(M132,Tarifa1,3)</f>
        <v>#REF!</v>
      </c>
      <c r="Q132" s="328" t="e">
        <f t="shared" ref="Q132" si="81">O132*P132</f>
        <v>#REF!</v>
      </c>
      <c r="R132" s="328" t="e">
        <f t="shared" ref="R132" si="82">VLOOKUP(M132,Tarifa1,2)</f>
        <v>#REF!</v>
      </c>
      <c r="S132" s="328" t="e">
        <f t="shared" ref="S132" si="83">Q132+R132</f>
        <v>#REF!</v>
      </c>
      <c r="T132" s="328" t="e">
        <f t="shared" ref="T132" si="84">VLOOKUP(M132,Credito1,2)</f>
        <v>#REF!</v>
      </c>
      <c r="U132" s="328"/>
      <c r="V132" s="328"/>
      <c r="W132" s="328"/>
      <c r="X132" s="328"/>
      <c r="Y132" s="328"/>
      <c r="Z132" s="328"/>
      <c r="AA132" s="448"/>
      <c r="AB132" s="446"/>
      <c r="AC132" s="447"/>
      <c r="AD132" s="177"/>
    </row>
    <row r="133" spans="1:34" s="344" customFormat="1" ht="30" customHeight="1" x14ac:dyDescent="0.2">
      <c r="A133" s="347"/>
      <c r="B133" s="416"/>
      <c r="C133" s="401" t="s">
        <v>60</v>
      </c>
      <c r="D133" s="401"/>
      <c r="E133" s="402">
        <f t="shared" ref="E133:Y133" si="85">E123+E125+E126+E128+E129+E130+E131+E132</f>
        <v>2146.6846666666665</v>
      </c>
      <c r="F133" s="402">
        <f t="shared" si="85"/>
        <v>32200.34</v>
      </c>
      <c r="G133" s="402">
        <f t="shared" si="85"/>
        <v>0</v>
      </c>
      <c r="H133" s="402">
        <f t="shared" si="85"/>
        <v>0</v>
      </c>
      <c r="I133" s="402">
        <f t="shared" si="85"/>
        <v>0</v>
      </c>
      <c r="J133" s="402">
        <f t="shared" si="85"/>
        <v>0</v>
      </c>
      <c r="K133" s="402">
        <f t="shared" si="85"/>
        <v>0</v>
      </c>
      <c r="L133" s="402">
        <f t="shared" si="85"/>
        <v>0</v>
      </c>
      <c r="M133" s="402" t="e">
        <f t="shared" si="85"/>
        <v>#REF!</v>
      </c>
      <c r="N133" s="402" t="e">
        <f t="shared" si="85"/>
        <v>#REF!</v>
      </c>
      <c r="O133" s="402" t="e">
        <f t="shared" si="85"/>
        <v>#REF!</v>
      </c>
      <c r="P133" s="402" t="e">
        <f t="shared" si="85"/>
        <v>#REF!</v>
      </c>
      <c r="Q133" s="402" t="e">
        <f t="shared" si="85"/>
        <v>#REF!</v>
      </c>
      <c r="R133" s="402" t="e">
        <f t="shared" si="85"/>
        <v>#REF!</v>
      </c>
      <c r="S133" s="402" t="e">
        <f t="shared" si="85"/>
        <v>#REF!</v>
      </c>
      <c r="T133" s="402" t="e">
        <f t="shared" si="85"/>
        <v>#REF!</v>
      </c>
      <c r="U133" s="402">
        <f t="shared" si="85"/>
        <v>0</v>
      </c>
      <c r="V133" s="402">
        <f t="shared" si="85"/>
        <v>2439.1662079999996</v>
      </c>
      <c r="W133" s="402">
        <f t="shared" si="85"/>
        <v>0</v>
      </c>
      <c r="X133" s="402">
        <f t="shared" si="85"/>
        <v>0</v>
      </c>
      <c r="Y133" s="402">
        <f t="shared" si="85"/>
        <v>2439.1662079999996</v>
      </c>
      <c r="Z133" s="402">
        <f>Z123+Z125+Z126+Z128+Z129+Z130+Z131+Z132</f>
        <v>29806.404399999996</v>
      </c>
      <c r="AA133" s="635"/>
      <c r="AB133" s="635"/>
      <c r="AC133" s="635"/>
      <c r="AD133" s="345"/>
      <c r="AE133" s="347"/>
      <c r="AF133" s="347"/>
      <c r="AG133" s="347"/>
      <c r="AH133" s="347"/>
    </row>
    <row r="134" spans="1:34" s="165" customFormat="1" ht="28.15" hidden="1" customHeight="1" x14ac:dyDescent="0.2">
      <c r="B134" s="403"/>
      <c r="C134" s="223"/>
      <c r="D134" s="179"/>
      <c r="E134" s="404"/>
      <c r="F134" s="328"/>
      <c r="G134" s="404"/>
      <c r="H134" s="404"/>
      <c r="I134" s="404"/>
      <c r="J134" s="404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42"/>
      <c r="AB134" s="406"/>
      <c r="AC134" s="406"/>
      <c r="AD134" s="177"/>
    </row>
    <row r="135" spans="1:34" s="165" customFormat="1" ht="55.9" hidden="1" customHeight="1" x14ac:dyDescent="0.2">
      <c r="B135" s="174"/>
      <c r="C135" s="593"/>
      <c r="D135" s="594"/>
      <c r="E135" s="524"/>
      <c r="F135" s="595"/>
      <c r="G135" s="524"/>
      <c r="H135" s="524"/>
      <c r="I135" s="524"/>
      <c r="J135" s="524"/>
      <c r="K135" s="595"/>
      <c r="L135" s="595"/>
      <c r="M135" s="595"/>
      <c r="N135" s="595"/>
      <c r="O135" s="595"/>
      <c r="P135" s="595"/>
      <c r="Q135" s="595"/>
      <c r="R135" s="595"/>
      <c r="S135" s="595"/>
      <c r="T135" s="595"/>
      <c r="U135" s="595"/>
      <c r="V135" s="595"/>
      <c r="W135" s="595"/>
      <c r="X135" s="595"/>
      <c r="Y135" s="595"/>
      <c r="Z135" s="595"/>
      <c r="AA135" s="596"/>
      <c r="AB135" s="597"/>
      <c r="AC135" s="597"/>
      <c r="AD135" s="177"/>
    </row>
    <row r="136" spans="1:34" s="165" customFormat="1" ht="55.9" customHeight="1" x14ac:dyDescent="0.2">
      <c r="B136" s="227"/>
      <c r="C136" s="199"/>
      <c r="D136" s="598"/>
      <c r="E136" s="192"/>
      <c r="F136" s="149"/>
      <c r="G136" s="192"/>
      <c r="H136" s="192"/>
      <c r="I136" s="192"/>
      <c r="J136" s="192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225"/>
      <c r="AB136" s="166"/>
      <c r="AC136" s="166"/>
      <c r="AD136" s="166"/>
    </row>
    <row r="137" spans="1:34" s="165" customFormat="1" ht="55.9" customHeight="1" x14ac:dyDescent="0.2">
      <c r="B137" s="227"/>
      <c r="C137" s="199"/>
      <c r="D137" s="598"/>
      <c r="E137" s="192"/>
      <c r="F137" s="149"/>
      <c r="G137" s="192"/>
      <c r="H137" s="192"/>
      <c r="I137" s="192"/>
      <c r="J137" s="192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225"/>
      <c r="AB137" s="166"/>
      <c r="AC137" s="166"/>
      <c r="AD137" s="166"/>
    </row>
    <row r="138" spans="1:34" s="165" customFormat="1" ht="55.9" customHeight="1" x14ac:dyDescent="0.2">
      <c r="B138" s="227"/>
      <c r="C138" s="199"/>
      <c r="D138" s="598"/>
      <c r="E138" s="192"/>
      <c r="F138" s="149"/>
      <c r="G138" s="192"/>
      <c r="H138" s="192"/>
      <c r="I138" s="192"/>
      <c r="J138" s="192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225"/>
      <c r="AB138" s="166"/>
      <c r="AC138" s="166"/>
      <c r="AD138" s="166"/>
    </row>
    <row r="139" spans="1:34" s="165" customFormat="1" ht="31.15" customHeight="1" x14ac:dyDescent="0.2">
      <c r="B139" s="509"/>
      <c r="C139" s="539" t="s">
        <v>121</v>
      </c>
      <c r="D139" s="503"/>
      <c r="E139" s="504"/>
      <c r="F139" s="505"/>
      <c r="G139" s="504">
        <v>0</v>
      </c>
      <c r="H139" s="504">
        <f t="shared" si="57"/>
        <v>0</v>
      </c>
      <c r="I139" s="504">
        <v>0</v>
      </c>
      <c r="J139" s="504">
        <v>0</v>
      </c>
      <c r="K139" s="505"/>
      <c r="L139" s="505">
        <f t="shared" si="58"/>
        <v>0</v>
      </c>
      <c r="M139" s="505" t="e">
        <f>F139+G139+H139+#REF!+L139+I139</f>
        <v>#REF!</v>
      </c>
      <c r="N139" s="505" t="e">
        <f t="shared" si="59"/>
        <v>#REF!</v>
      </c>
      <c r="O139" s="505" t="e">
        <f t="shared" si="60"/>
        <v>#REF!</v>
      </c>
      <c r="P139" s="505" t="e">
        <f t="shared" si="61"/>
        <v>#REF!</v>
      </c>
      <c r="Q139" s="505" t="e">
        <f t="shared" si="62"/>
        <v>#REF!</v>
      </c>
      <c r="R139" s="505" t="e">
        <f t="shared" si="63"/>
        <v>#REF!</v>
      </c>
      <c r="S139" s="505" t="e">
        <f t="shared" si="64"/>
        <v>#REF!</v>
      </c>
      <c r="T139" s="505" t="e">
        <f t="shared" si="65"/>
        <v>#REF!</v>
      </c>
      <c r="U139" s="505"/>
      <c r="V139" s="505"/>
      <c r="W139" s="505"/>
      <c r="X139" s="505"/>
      <c r="Y139" s="505"/>
      <c r="Z139" s="505"/>
      <c r="AA139" s="554"/>
      <c r="AB139" s="607"/>
      <c r="AC139" s="607"/>
      <c r="AD139" s="366"/>
    </row>
    <row r="140" spans="1:34" s="165" customFormat="1" ht="34.5" customHeight="1" x14ac:dyDescent="0.2">
      <c r="B140" s="403">
        <v>42</v>
      </c>
      <c r="C140" s="418" t="s">
        <v>250</v>
      </c>
      <c r="D140" s="525" t="s">
        <v>123</v>
      </c>
      <c r="E140" s="404">
        <f>F140/15</f>
        <v>294.78199999999998</v>
      </c>
      <c r="F140" s="328">
        <v>4421.7299999999996</v>
      </c>
      <c r="G140" s="404">
        <v>0</v>
      </c>
      <c r="H140" s="404">
        <f t="shared" ref="H140:H141" si="86">G140</f>
        <v>0</v>
      </c>
      <c r="I140" s="404">
        <v>0</v>
      </c>
      <c r="J140" s="404">
        <v>0</v>
      </c>
      <c r="K140" s="328"/>
      <c r="L140" s="328">
        <f t="shared" ref="L140:L141" si="87">IF(E140=47.16,0,IF(E140&gt;47.16,J140*0.5,0))</f>
        <v>0</v>
      </c>
      <c r="M140" s="328" t="e">
        <f>F140+G140+H140+#REF!+L140+I140</f>
        <v>#REF!</v>
      </c>
      <c r="N140" s="328" t="e">
        <f t="shared" ref="N140:N141" si="88">VLOOKUP(M140,Tarifa1,1)</f>
        <v>#REF!</v>
      </c>
      <c r="O140" s="328" t="e">
        <f t="shared" ref="O140:O141" si="89">M140-N140</f>
        <v>#REF!</v>
      </c>
      <c r="P140" s="328" t="e">
        <f t="shared" ref="P140:P141" si="90">VLOOKUP(M140,Tarifa1,3)</f>
        <v>#REF!</v>
      </c>
      <c r="Q140" s="328" t="e">
        <f t="shared" ref="Q140:Q141" si="91">O140*P140</f>
        <v>#REF!</v>
      </c>
      <c r="R140" s="328" t="e">
        <f t="shared" ref="R140:R141" si="92">VLOOKUP(M140,Tarifa1,2)</f>
        <v>#REF!</v>
      </c>
      <c r="S140" s="328" t="e">
        <f t="shared" ref="S140:S141" si="93">Q140+R140</f>
        <v>#REF!</v>
      </c>
      <c r="T140" s="328" t="e">
        <f t="shared" ref="T140:T141" si="94">VLOOKUP(M140,Credito1,2)</f>
        <v>#REF!</v>
      </c>
      <c r="U140" s="328"/>
      <c r="V140" s="328">
        <v>345.94</v>
      </c>
      <c r="W140" s="328"/>
      <c r="X140" s="328"/>
      <c r="Y140" s="328">
        <f>V140</f>
        <v>345.94</v>
      </c>
      <c r="Z140" s="328">
        <f>F140-Y140</f>
        <v>4075.7899999999995</v>
      </c>
      <c r="AA140" s="426">
        <v>38814</v>
      </c>
      <c r="AB140" s="610"/>
      <c r="AC140" s="611"/>
      <c r="AD140" s="366"/>
    </row>
    <row r="141" spans="1:34" s="165" customFormat="1" ht="30.75" customHeight="1" x14ac:dyDescent="0.2">
      <c r="B141" s="403">
        <v>43</v>
      </c>
      <c r="C141" s="339" t="s">
        <v>124</v>
      </c>
      <c r="D141" s="526" t="s">
        <v>88</v>
      </c>
      <c r="E141" s="404">
        <f t="shared" ref="E141:E188" si="95">F141/15</f>
        <v>380.43799999999999</v>
      </c>
      <c r="F141" s="328">
        <v>5706.57</v>
      </c>
      <c r="G141" s="404">
        <v>2</v>
      </c>
      <c r="H141" s="404">
        <f t="shared" si="86"/>
        <v>2</v>
      </c>
      <c r="I141" s="404">
        <v>0</v>
      </c>
      <c r="J141" s="404">
        <v>0</v>
      </c>
      <c r="K141" s="328"/>
      <c r="L141" s="328">
        <f t="shared" si="87"/>
        <v>0</v>
      </c>
      <c r="M141" s="328" t="e">
        <f>F141+G141+H141+#REF!+L141+I141</f>
        <v>#REF!</v>
      </c>
      <c r="N141" s="328" t="e">
        <f t="shared" si="88"/>
        <v>#REF!</v>
      </c>
      <c r="O141" s="328" t="e">
        <f t="shared" si="89"/>
        <v>#REF!</v>
      </c>
      <c r="P141" s="328" t="e">
        <f t="shared" si="90"/>
        <v>#REF!</v>
      </c>
      <c r="Q141" s="328" t="e">
        <f t="shared" si="91"/>
        <v>#REF!</v>
      </c>
      <c r="R141" s="328" t="e">
        <f t="shared" si="92"/>
        <v>#REF!</v>
      </c>
      <c r="S141" s="328" t="e">
        <f t="shared" si="93"/>
        <v>#REF!</v>
      </c>
      <c r="T141" s="328" t="e">
        <f t="shared" si="94"/>
        <v>#REF!</v>
      </c>
      <c r="U141" s="328"/>
      <c r="V141" s="328">
        <v>538.66999999999996</v>
      </c>
      <c r="W141" s="328"/>
      <c r="X141" s="328"/>
      <c r="Y141" s="328">
        <f t="shared" ref="Y141:Y146" si="96">V141</f>
        <v>538.66999999999996</v>
      </c>
      <c r="Z141" s="328">
        <f t="shared" ref="Z141:Z146" si="97">F141-Y141</f>
        <v>5167.8999999999996</v>
      </c>
      <c r="AA141" s="426">
        <v>38881</v>
      </c>
      <c r="AB141" s="610"/>
      <c r="AC141" s="611"/>
      <c r="AD141" s="366"/>
    </row>
    <row r="142" spans="1:34" s="165" customFormat="1" ht="33" customHeight="1" x14ac:dyDescent="0.2">
      <c r="B142" s="417">
        <v>44</v>
      </c>
      <c r="C142" s="339" t="s">
        <v>125</v>
      </c>
      <c r="D142" s="525" t="s">
        <v>100</v>
      </c>
      <c r="E142" s="404">
        <f t="shared" si="95"/>
        <v>445.81599999999997</v>
      </c>
      <c r="F142" s="328">
        <v>6687.24</v>
      </c>
      <c r="G142" s="404">
        <v>0</v>
      </c>
      <c r="H142" s="404">
        <f t="shared" si="57"/>
        <v>0</v>
      </c>
      <c r="I142" s="404">
        <v>0</v>
      </c>
      <c r="J142" s="404">
        <v>0</v>
      </c>
      <c r="K142" s="328"/>
      <c r="L142" s="328">
        <f t="shared" si="58"/>
        <v>0</v>
      </c>
      <c r="M142" s="328" t="e">
        <f>F142+G142+H142+#REF!+L142+I142</f>
        <v>#REF!</v>
      </c>
      <c r="N142" s="328" t="e">
        <f t="shared" si="59"/>
        <v>#REF!</v>
      </c>
      <c r="O142" s="328" t="e">
        <f t="shared" si="60"/>
        <v>#REF!</v>
      </c>
      <c r="P142" s="328" t="e">
        <f t="shared" si="61"/>
        <v>#REF!</v>
      </c>
      <c r="Q142" s="328" t="e">
        <f t="shared" si="62"/>
        <v>#REF!</v>
      </c>
      <c r="R142" s="328" t="e">
        <f t="shared" si="63"/>
        <v>#REF!</v>
      </c>
      <c r="S142" s="328" t="e">
        <f t="shared" si="64"/>
        <v>#REF!</v>
      </c>
      <c r="T142" s="328" t="e">
        <f t="shared" si="65"/>
        <v>#REF!</v>
      </c>
      <c r="U142" s="328"/>
      <c r="V142" s="328">
        <v>707.93</v>
      </c>
      <c r="W142" s="328"/>
      <c r="X142" s="328"/>
      <c r="Y142" s="328">
        <f t="shared" si="96"/>
        <v>707.93</v>
      </c>
      <c r="Z142" s="328">
        <f t="shared" si="97"/>
        <v>5979.3099999999995</v>
      </c>
      <c r="AA142" s="426">
        <v>38989</v>
      </c>
      <c r="AB142" s="610"/>
      <c r="AC142" s="611"/>
      <c r="AD142" s="366"/>
    </row>
    <row r="143" spans="1:34" s="165" customFormat="1" ht="33.75" customHeight="1" x14ac:dyDescent="0.2">
      <c r="B143" s="403">
        <v>45</v>
      </c>
      <c r="C143" s="339" t="s">
        <v>126</v>
      </c>
      <c r="D143" s="525" t="s">
        <v>127</v>
      </c>
      <c r="E143" s="404">
        <f t="shared" si="95"/>
        <v>206.60133333333334</v>
      </c>
      <c r="F143" s="328">
        <v>3099.02</v>
      </c>
      <c r="G143" s="404">
        <v>4</v>
      </c>
      <c r="H143" s="404">
        <f t="shared" ref="H143" si="98">G143</f>
        <v>4</v>
      </c>
      <c r="I143" s="404">
        <v>0</v>
      </c>
      <c r="J143" s="404">
        <v>0</v>
      </c>
      <c r="K143" s="328"/>
      <c r="L143" s="328">
        <f t="shared" ref="L143:L144" si="99">IF(E143=47.16,0,IF(E143&gt;47.16,J143*0.5,0))</f>
        <v>0</v>
      </c>
      <c r="M143" s="328" t="e">
        <f>F143+G143+H143+#REF!+L143+I143</f>
        <v>#REF!</v>
      </c>
      <c r="N143" s="328" t="e">
        <f t="shared" ref="N143:N144" si="100">VLOOKUP(M143,Tarifa1,1)</f>
        <v>#REF!</v>
      </c>
      <c r="O143" s="328" t="e">
        <f t="shared" ref="O143:O144" si="101">M143-N143</f>
        <v>#REF!</v>
      </c>
      <c r="P143" s="328" t="e">
        <f t="shared" ref="P143:P144" si="102">VLOOKUP(M143,Tarifa1,3)</f>
        <v>#REF!</v>
      </c>
      <c r="Q143" s="328" t="e">
        <f t="shared" ref="Q143:Q144" si="103">O143*P143</f>
        <v>#REF!</v>
      </c>
      <c r="R143" s="328" t="e">
        <f t="shared" ref="R143:R144" si="104">VLOOKUP(M143,Tarifa1,2)</f>
        <v>#REF!</v>
      </c>
      <c r="S143" s="328" t="e">
        <f t="shared" ref="S143:S144" si="105">Q143+R143</f>
        <v>#REF!</v>
      </c>
      <c r="T143" s="328" t="e">
        <f t="shared" ref="T143:T144" si="106">VLOOKUP(M143,Credito1,2)</f>
        <v>#REF!</v>
      </c>
      <c r="U143" s="328"/>
      <c r="V143" s="328">
        <v>186.21</v>
      </c>
      <c r="W143" s="328"/>
      <c r="X143" s="328"/>
      <c r="Y143" s="328">
        <f t="shared" si="96"/>
        <v>186.21</v>
      </c>
      <c r="Z143" s="328">
        <v>2912.81</v>
      </c>
      <c r="AA143" s="426">
        <v>38849</v>
      </c>
      <c r="AB143" s="610"/>
      <c r="AC143" s="611"/>
      <c r="AD143" s="366"/>
    </row>
    <row r="144" spans="1:34" s="165" customFormat="1" ht="33.75" customHeight="1" x14ac:dyDescent="0.2">
      <c r="B144" s="403">
        <v>46</v>
      </c>
      <c r="C144" s="339" t="s">
        <v>128</v>
      </c>
      <c r="D144" s="525" t="s">
        <v>127</v>
      </c>
      <c r="E144" s="404">
        <f>F144/15</f>
        <v>261.154</v>
      </c>
      <c r="F144" s="328">
        <v>3917.31</v>
      </c>
      <c r="G144" s="404">
        <v>4</v>
      </c>
      <c r="H144" s="404">
        <f t="shared" ref="H144" si="107">G144</f>
        <v>4</v>
      </c>
      <c r="I144" s="404">
        <v>0</v>
      </c>
      <c r="J144" s="404">
        <v>0</v>
      </c>
      <c r="K144" s="328"/>
      <c r="L144" s="328">
        <f t="shared" si="99"/>
        <v>0</v>
      </c>
      <c r="M144" s="328" t="e">
        <f>F144+G144+H144+#REF!+L144+I144</f>
        <v>#REF!</v>
      </c>
      <c r="N144" s="328" t="e">
        <f t="shared" si="100"/>
        <v>#REF!</v>
      </c>
      <c r="O144" s="328" t="e">
        <f t="shared" si="101"/>
        <v>#REF!</v>
      </c>
      <c r="P144" s="328" t="e">
        <f t="shared" si="102"/>
        <v>#REF!</v>
      </c>
      <c r="Q144" s="328" t="e">
        <f t="shared" si="103"/>
        <v>#REF!</v>
      </c>
      <c r="R144" s="328" t="e">
        <f t="shared" si="104"/>
        <v>#REF!</v>
      </c>
      <c r="S144" s="328" t="e">
        <f t="shared" si="105"/>
        <v>#REF!</v>
      </c>
      <c r="T144" s="328" t="e">
        <f t="shared" si="106"/>
        <v>#REF!</v>
      </c>
      <c r="U144" s="328"/>
      <c r="V144" s="328">
        <v>291.06</v>
      </c>
      <c r="W144" s="328"/>
      <c r="X144" s="328"/>
      <c r="Y144" s="328">
        <f t="shared" si="96"/>
        <v>291.06</v>
      </c>
      <c r="Z144" s="328">
        <f t="shared" si="97"/>
        <v>3626.25</v>
      </c>
      <c r="AA144" s="426">
        <v>40412</v>
      </c>
      <c r="AB144" s="610"/>
      <c r="AC144" s="611"/>
      <c r="AD144" s="366"/>
    </row>
    <row r="145" spans="2:30" s="165" customFormat="1" ht="27.75" customHeight="1" x14ac:dyDescent="0.2">
      <c r="B145" s="403">
        <v>47</v>
      </c>
      <c r="C145" s="339" t="s">
        <v>129</v>
      </c>
      <c r="D145" s="526" t="s">
        <v>130</v>
      </c>
      <c r="E145" s="404">
        <f t="shared" si="95"/>
        <v>341.47199999999998</v>
      </c>
      <c r="F145" s="328">
        <v>5122.08</v>
      </c>
      <c r="G145" s="404">
        <v>7</v>
      </c>
      <c r="H145" s="404">
        <f t="shared" si="57"/>
        <v>7</v>
      </c>
      <c r="I145" s="404">
        <v>0</v>
      </c>
      <c r="J145" s="404">
        <v>0</v>
      </c>
      <c r="K145" s="328"/>
      <c r="L145" s="328">
        <f t="shared" ref="L145:L157" si="108">IF(E145=47.16,0,IF(E145&gt;47.16,J145*0.5,0))</f>
        <v>0</v>
      </c>
      <c r="M145" s="328" t="e">
        <f>F145+G145+H145+#REF!+L145+I145</f>
        <v>#REF!</v>
      </c>
      <c r="N145" s="328" t="e">
        <f t="shared" ref="N145:N157" si="109">VLOOKUP(M145,Tarifa1,1)</f>
        <v>#REF!</v>
      </c>
      <c r="O145" s="328" t="e">
        <f t="shared" ref="O145:O157" si="110">M145-N145</f>
        <v>#REF!</v>
      </c>
      <c r="P145" s="328" t="e">
        <f t="shared" ref="P145:P157" si="111">VLOOKUP(M145,Tarifa1,3)</f>
        <v>#REF!</v>
      </c>
      <c r="Q145" s="328" t="e">
        <f t="shared" ref="Q145:Q157" si="112">O145*P145</f>
        <v>#REF!</v>
      </c>
      <c r="R145" s="328" t="e">
        <f t="shared" ref="R145:R157" si="113">VLOOKUP(M145,Tarifa1,2)</f>
        <v>#REF!</v>
      </c>
      <c r="S145" s="328" t="e">
        <f t="shared" ref="S145:S157" si="114">Q145+R145</f>
        <v>#REF!</v>
      </c>
      <c r="T145" s="328" t="e">
        <f t="shared" ref="T145:T157" si="115">VLOOKUP(M145,Credito1,2)</f>
        <v>#REF!</v>
      </c>
      <c r="U145" s="328"/>
      <c r="V145" s="328">
        <v>401.48</v>
      </c>
      <c r="W145" s="328"/>
      <c r="X145" s="328"/>
      <c r="Y145" s="328">
        <f t="shared" si="96"/>
        <v>401.48</v>
      </c>
      <c r="Z145" s="328">
        <f t="shared" si="97"/>
        <v>4720.6000000000004</v>
      </c>
      <c r="AA145" s="426">
        <v>41521</v>
      </c>
      <c r="AB145" s="610"/>
      <c r="AC145" s="611"/>
      <c r="AD145" s="366"/>
    </row>
    <row r="146" spans="2:30" s="165" customFormat="1" ht="30" customHeight="1" x14ac:dyDescent="0.2">
      <c r="B146" s="403">
        <v>48</v>
      </c>
      <c r="C146" s="339" t="s">
        <v>131</v>
      </c>
      <c r="D146" s="326" t="s">
        <v>83</v>
      </c>
      <c r="E146" s="404">
        <f t="shared" si="95"/>
        <v>341.47199999999998</v>
      </c>
      <c r="F146" s="328">
        <v>5122.08</v>
      </c>
      <c r="G146" s="404">
        <v>7</v>
      </c>
      <c r="H146" s="404">
        <f t="shared" ref="H146" si="116">G146</f>
        <v>7</v>
      </c>
      <c r="I146" s="404">
        <v>0</v>
      </c>
      <c r="J146" s="404">
        <v>0</v>
      </c>
      <c r="K146" s="328"/>
      <c r="L146" s="328">
        <f t="shared" si="108"/>
        <v>0</v>
      </c>
      <c r="M146" s="328" t="e">
        <f>F146+G146+H146+#REF!+L146+I146</f>
        <v>#REF!</v>
      </c>
      <c r="N146" s="328" t="e">
        <f t="shared" si="109"/>
        <v>#REF!</v>
      </c>
      <c r="O146" s="328" t="e">
        <f t="shared" si="110"/>
        <v>#REF!</v>
      </c>
      <c r="P146" s="328" t="e">
        <f t="shared" si="111"/>
        <v>#REF!</v>
      </c>
      <c r="Q146" s="328" t="e">
        <f t="shared" si="112"/>
        <v>#REF!</v>
      </c>
      <c r="R146" s="328" t="e">
        <f t="shared" si="113"/>
        <v>#REF!</v>
      </c>
      <c r="S146" s="328" t="e">
        <f t="shared" si="114"/>
        <v>#REF!</v>
      </c>
      <c r="T146" s="328" t="e">
        <f t="shared" si="115"/>
        <v>#REF!</v>
      </c>
      <c r="U146" s="328"/>
      <c r="V146" s="328">
        <v>401.48</v>
      </c>
      <c r="W146" s="328"/>
      <c r="X146" s="328"/>
      <c r="Y146" s="328">
        <f t="shared" si="96"/>
        <v>401.48</v>
      </c>
      <c r="Z146" s="328">
        <f t="shared" si="97"/>
        <v>4720.6000000000004</v>
      </c>
      <c r="AA146" s="426">
        <v>38873</v>
      </c>
      <c r="AB146" s="610"/>
      <c r="AC146" s="611"/>
      <c r="AD146" s="366"/>
    </row>
    <row r="147" spans="2:30" s="165" customFormat="1" ht="27.6" customHeight="1" x14ac:dyDescent="0.2">
      <c r="B147" s="509"/>
      <c r="C147" s="540" t="s">
        <v>132</v>
      </c>
      <c r="D147" s="503"/>
      <c r="E147" s="504"/>
      <c r="F147" s="505"/>
      <c r="G147" s="504">
        <v>9</v>
      </c>
      <c r="H147" s="504">
        <f t="shared" si="57"/>
        <v>9</v>
      </c>
      <c r="I147" s="504">
        <v>0</v>
      </c>
      <c r="J147" s="504">
        <v>0</v>
      </c>
      <c r="K147" s="505"/>
      <c r="L147" s="505">
        <f t="shared" si="108"/>
        <v>0</v>
      </c>
      <c r="M147" s="505" t="e">
        <f>F147+G147+H147+#REF!+L147+I147</f>
        <v>#REF!</v>
      </c>
      <c r="N147" s="505" t="e">
        <f t="shared" si="109"/>
        <v>#REF!</v>
      </c>
      <c r="O147" s="505" t="e">
        <f t="shared" si="110"/>
        <v>#REF!</v>
      </c>
      <c r="P147" s="505" t="e">
        <f t="shared" si="111"/>
        <v>#REF!</v>
      </c>
      <c r="Q147" s="505" t="e">
        <f t="shared" si="112"/>
        <v>#REF!</v>
      </c>
      <c r="R147" s="505" t="e">
        <f t="shared" si="113"/>
        <v>#REF!</v>
      </c>
      <c r="S147" s="505" t="e">
        <f t="shared" si="114"/>
        <v>#REF!</v>
      </c>
      <c r="T147" s="505" t="e">
        <f t="shared" si="115"/>
        <v>#REF!</v>
      </c>
      <c r="U147" s="505"/>
      <c r="V147" s="505"/>
      <c r="W147" s="505"/>
      <c r="X147" s="505"/>
      <c r="Y147" s="505"/>
      <c r="Z147" s="505"/>
      <c r="AA147" s="506"/>
      <c r="AB147" s="608"/>
      <c r="AC147" s="609"/>
      <c r="AD147" s="366"/>
    </row>
    <row r="148" spans="2:30" s="165" customFormat="1" ht="33.75" customHeight="1" x14ac:dyDescent="0.2">
      <c r="B148" s="403">
        <v>49</v>
      </c>
      <c r="C148" s="339" t="s">
        <v>133</v>
      </c>
      <c r="D148" s="326" t="s">
        <v>134</v>
      </c>
      <c r="E148" s="404">
        <f t="shared" si="95"/>
        <v>299.08133333333336</v>
      </c>
      <c r="F148" s="328">
        <v>4486.22</v>
      </c>
      <c r="G148" s="404">
        <v>3</v>
      </c>
      <c r="H148" s="404">
        <f t="shared" ref="H148:H189" si="117">G148</f>
        <v>3</v>
      </c>
      <c r="I148" s="404">
        <v>0</v>
      </c>
      <c r="J148" s="404">
        <v>0</v>
      </c>
      <c r="K148" s="328"/>
      <c r="L148" s="328">
        <f t="shared" si="108"/>
        <v>0</v>
      </c>
      <c r="M148" s="328" t="e">
        <f>F148+G148+H148+#REF!+L148+I148</f>
        <v>#REF!</v>
      </c>
      <c r="N148" s="328" t="e">
        <f t="shared" si="109"/>
        <v>#REF!</v>
      </c>
      <c r="O148" s="328" t="e">
        <f t="shared" si="110"/>
        <v>#REF!</v>
      </c>
      <c r="P148" s="328" t="e">
        <f t="shared" si="111"/>
        <v>#REF!</v>
      </c>
      <c r="Q148" s="328" t="e">
        <f t="shared" si="112"/>
        <v>#REF!</v>
      </c>
      <c r="R148" s="328" t="e">
        <f t="shared" si="113"/>
        <v>#REF!</v>
      </c>
      <c r="S148" s="328" t="e">
        <f t="shared" si="114"/>
        <v>#REF!</v>
      </c>
      <c r="T148" s="328" t="e">
        <f t="shared" si="115"/>
        <v>#REF!</v>
      </c>
      <c r="U148" s="328"/>
      <c r="V148" s="328">
        <v>351.11</v>
      </c>
      <c r="W148" s="328"/>
      <c r="X148" s="328"/>
      <c r="Y148" s="328">
        <f t="shared" ref="Y148:Y161" si="118">V148</f>
        <v>351.11</v>
      </c>
      <c r="Z148" s="328">
        <f>F148-Y148</f>
        <v>4135.1100000000006</v>
      </c>
      <c r="AA148" s="426">
        <v>76627</v>
      </c>
      <c r="AB148" s="610"/>
      <c r="AC148" s="611"/>
      <c r="AD148" s="366"/>
    </row>
    <row r="149" spans="2:30" s="165" customFormat="1" ht="33" hidden="1" customHeight="1" x14ac:dyDescent="0.2">
      <c r="B149" s="403">
        <v>64</v>
      </c>
      <c r="C149" s="339" t="s">
        <v>135</v>
      </c>
      <c r="D149" s="326" t="s">
        <v>134</v>
      </c>
      <c r="E149" s="404">
        <f t="shared" si="95"/>
        <v>287.57800000000003</v>
      </c>
      <c r="F149" s="328">
        <v>4313.67</v>
      </c>
      <c r="G149" s="404">
        <v>0</v>
      </c>
      <c r="H149" s="404">
        <f t="shared" si="117"/>
        <v>0</v>
      </c>
      <c r="I149" s="404">
        <v>0</v>
      </c>
      <c r="J149" s="404">
        <v>0</v>
      </c>
      <c r="K149" s="328"/>
      <c r="L149" s="328">
        <f t="shared" si="108"/>
        <v>0</v>
      </c>
      <c r="M149" s="328" t="e">
        <f>F149+G149+H149+#REF!+L149+I149</f>
        <v>#REF!</v>
      </c>
      <c r="N149" s="328" t="e">
        <f t="shared" si="109"/>
        <v>#REF!</v>
      </c>
      <c r="O149" s="328" t="e">
        <f t="shared" si="110"/>
        <v>#REF!</v>
      </c>
      <c r="P149" s="328" t="e">
        <f t="shared" si="111"/>
        <v>#REF!</v>
      </c>
      <c r="Q149" s="328" t="e">
        <f t="shared" si="112"/>
        <v>#REF!</v>
      </c>
      <c r="R149" s="328" t="e">
        <f t="shared" si="113"/>
        <v>#REF!</v>
      </c>
      <c r="S149" s="328" t="e">
        <f t="shared" si="114"/>
        <v>#REF!</v>
      </c>
      <c r="T149" s="328" t="e">
        <f t="shared" si="115"/>
        <v>#REF!</v>
      </c>
      <c r="U149" s="328">
        <v>180</v>
      </c>
      <c r="V149" s="328">
        <v>351.11</v>
      </c>
      <c r="W149" s="328"/>
      <c r="X149" s="328"/>
      <c r="Y149" s="328">
        <f t="shared" si="118"/>
        <v>351.11</v>
      </c>
      <c r="Z149" s="328">
        <f t="shared" ref="Z149:Z154" si="119">F149-Y149</f>
        <v>3962.56</v>
      </c>
      <c r="AA149" s="426" t="s">
        <v>244</v>
      </c>
      <c r="AB149" s="610"/>
      <c r="AC149" s="611"/>
      <c r="AD149" s="366"/>
    </row>
    <row r="150" spans="2:30" s="165" customFormat="1" ht="31.5" customHeight="1" x14ac:dyDescent="0.2">
      <c r="B150" s="403">
        <v>50</v>
      </c>
      <c r="C150" s="339" t="s">
        <v>136</v>
      </c>
      <c r="D150" s="326" t="s">
        <v>134</v>
      </c>
      <c r="E150" s="404">
        <f t="shared" si="95"/>
        <v>299.08133333333336</v>
      </c>
      <c r="F150" s="328">
        <v>4486.22</v>
      </c>
      <c r="G150" s="404">
        <v>7</v>
      </c>
      <c r="H150" s="404">
        <f t="shared" ref="H150" si="120">G150</f>
        <v>7</v>
      </c>
      <c r="I150" s="404">
        <v>0</v>
      </c>
      <c r="J150" s="404">
        <v>0</v>
      </c>
      <c r="K150" s="328"/>
      <c r="L150" s="328">
        <f t="shared" ref="L150" si="121">IF(E150=47.16,0,IF(E150&gt;47.16,J150*0.5,0))</f>
        <v>0</v>
      </c>
      <c r="M150" s="328" t="e">
        <f>F150+G150+H150+#REF!+L150+I150</f>
        <v>#REF!</v>
      </c>
      <c r="N150" s="328" t="e">
        <f t="shared" ref="N150" si="122">VLOOKUP(M150,Tarifa1,1)</f>
        <v>#REF!</v>
      </c>
      <c r="O150" s="328" t="e">
        <f t="shared" ref="O150" si="123">M150-N150</f>
        <v>#REF!</v>
      </c>
      <c r="P150" s="328" t="e">
        <f t="shared" ref="P150" si="124">VLOOKUP(M150,Tarifa1,3)</f>
        <v>#REF!</v>
      </c>
      <c r="Q150" s="328" t="e">
        <f t="shared" ref="Q150" si="125">O150*P150</f>
        <v>#REF!</v>
      </c>
      <c r="R150" s="328" t="e">
        <f t="shared" ref="R150" si="126">VLOOKUP(M150,Tarifa1,2)</f>
        <v>#REF!</v>
      </c>
      <c r="S150" s="328" t="e">
        <f t="shared" ref="S150" si="127">Q150+R150</f>
        <v>#REF!</v>
      </c>
      <c r="T150" s="328" t="e">
        <f t="shared" ref="T150" si="128">VLOOKUP(M150,Credito1,2)</f>
        <v>#REF!</v>
      </c>
      <c r="U150" s="328"/>
      <c r="V150" s="328">
        <v>352.95</v>
      </c>
      <c r="W150" s="328"/>
      <c r="X150" s="328"/>
      <c r="Y150" s="328">
        <f t="shared" si="118"/>
        <v>352.95</v>
      </c>
      <c r="Z150" s="328">
        <f t="shared" si="119"/>
        <v>4133.2700000000004</v>
      </c>
      <c r="AA150" s="426">
        <v>69728</v>
      </c>
      <c r="AB150" s="610"/>
      <c r="AC150" s="611"/>
      <c r="AD150" s="366"/>
    </row>
    <row r="151" spans="2:30" s="165" customFormat="1" ht="30.75" customHeight="1" x14ac:dyDescent="0.2">
      <c r="B151" s="403">
        <v>51</v>
      </c>
      <c r="C151" s="339" t="s">
        <v>137</v>
      </c>
      <c r="D151" s="326" t="s">
        <v>134</v>
      </c>
      <c r="E151" s="404">
        <f t="shared" si="95"/>
        <v>299.08133333333336</v>
      </c>
      <c r="F151" s="328">
        <v>4486.22</v>
      </c>
      <c r="G151" s="404">
        <v>7</v>
      </c>
      <c r="H151" s="404">
        <f t="shared" ref="H151" si="129">G151</f>
        <v>7</v>
      </c>
      <c r="I151" s="404">
        <v>0</v>
      </c>
      <c r="J151" s="404">
        <v>0</v>
      </c>
      <c r="K151" s="328"/>
      <c r="L151" s="328">
        <f t="shared" ref="L151" si="130">IF(E151=47.16,0,IF(E151&gt;47.16,J151*0.5,0))</f>
        <v>0</v>
      </c>
      <c r="M151" s="328" t="e">
        <f>F151+G151+H151+#REF!+L151+I151</f>
        <v>#REF!</v>
      </c>
      <c r="N151" s="328" t="e">
        <f t="shared" ref="N151" si="131">VLOOKUP(M151,Tarifa1,1)</f>
        <v>#REF!</v>
      </c>
      <c r="O151" s="328" t="e">
        <f t="shared" ref="O151" si="132">M151-N151</f>
        <v>#REF!</v>
      </c>
      <c r="P151" s="328" t="e">
        <f t="shared" ref="P151" si="133">VLOOKUP(M151,Tarifa1,3)</f>
        <v>#REF!</v>
      </c>
      <c r="Q151" s="328" t="e">
        <f t="shared" ref="Q151" si="134">O151*P151</f>
        <v>#REF!</v>
      </c>
      <c r="R151" s="328" t="e">
        <f t="shared" ref="R151" si="135">VLOOKUP(M151,Tarifa1,2)</f>
        <v>#REF!</v>
      </c>
      <c r="S151" s="328" t="e">
        <f t="shared" ref="S151" si="136">Q151+R151</f>
        <v>#REF!</v>
      </c>
      <c r="T151" s="328" t="e">
        <f t="shared" ref="T151" si="137">VLOOKUP(M151,Credito1,2)</f>
        <v>#REF!</v>
      </c>
      <c r="U151" s="328"/>
      <c r="V151" s="328">
        <v>352.95</v>
      </c>
      <c r="W151" s="328"/>
      <c r="X151" s="328"/>
      <c r="Y151" s="328">
        <f t="shared" si="118"/>
        <v>352.95</v>
      </c>
      <c r="Z151" s="328">
        <f t="shared" si="119"/>
        <v>4133.2700000000004</v>
      </c>
      <c r="AA151" s="426">
        <v>39357</v>
      </c>
      <c r="AB151" s="610"/>
      <c r="AC151" s="611"/>
      <c r="AD151" s="366"/>
    </row>
    <row r="152" spans="2:30" s="165" customFormat="1" ht="47.45" customHeight="1" x14ac:dyDescent="0.2">
      <c r="B152" s="403">
        <v>52</v>
      </c>
      <c r="C152" s="339" t="s">
        <v>138</v>
      </c>
      <c r="D152" s="326" t="s">
        <v>134</v>
      </c>
      <c r="E152" s="404">
        <f t="shared" si="95"/>
        <v>299.08133333333336</v>
      </c>
      <c r="F152" s="328">
        <v>4486.22</v>
      </c>
      <c r="G152" s="404">
        <v>7</v>
      </c>
      <c r="H152" s="404">
        <f t="shared" ref="H152:H153" si="138">G152</f>
        <v>7</v>
      </c>
      <c r="I152" s="404">
        <v>0</v>
      </c>
      <c r="J152" s="404">
        <v>0</v>
      </c>
      <c r="K152" s="328"/>
      <c r="L152" s="328">
        <f t="shared" ref="L152:L155" si="139">IF(E152=47.16,0,IF(E152&gt;47.16,J152*0.5,0))</f>
        <v>0</v>
      </c>
      <c r="M152" s="328" t="e">
        <f>F152+G152+H152+#REF!+L152+I152</f>
        <v>#REF!</v>
      </c>
      <c r="N152" s="328" t="e">
        <f t="shared" ref="N152:N155" si="140">VLOOKUP(M152,Tarifa1,1)</f>
        <v>#REF!</v>
      </c>
      <c r="O152" s="328" t="e">
        <f t="shared" ref="O152:O155" si="141">M152-N152</f>
        <v>#REF!</v>
      </c>
      <c r="P152" s="328" t="e">
        <f t="shared" ref="P152:P155" si="142">VLOOKUP(M152,Tarifa1,3)</f>
        <v>#REF!</v>
      </c>
      <c r="Q152" s="328" t="e">
        <f t="shared" ref="Q152:Q155" si="143">O152*P152</f>
        <v>#REF!</v>
      </c>
      <c r="R152" s="328" t="e">
        <f t="shared" ref="R152:R155" si="144">VLOOKUP(M152,Tarifa1,2)</f>
        <v>#REF!</v>
      </c>
      <c r="S152" s="328" t="e">
        <f t="shared" ref="S152:S155" si="145">Q152+R152</f>
        <v>#REF!</v>
      </c>
      <c r="T152" s="328" t="e">
        <f t="shared" ref="T152:T155" si="146">VLOOKUP(M152,Credito1,2)</f>
        <v>#REF!</v>
      </c>
      <c r="U152" s="328"/>
      <c r="V152" s="328">
        <v>351.11</v>
      </c>
      <c r="W152" s="328"/>
      <c r="X152" s="328"/>
      <c r="Y152" s="328">
        <f t="shared" si="118"/>
        <v>351.11</v>
      </c>
      <c r="Z152" s="328">
        <f t="shared" si="119"/>
        <v>4135.1100000000006</v>
      </c>
      <c r="AA152" s="426">
        <v>39993</v>
      </c>
      <c r="AB152" s="610"/>
      <c r="AC152" s="611"/>
      <c r="AD152" s="366"/>
    </row>
    <row r="153" spans="2:30" s="165" customFormat="1" ht="39" customHeight="1" x14ac:dyDescent="0.2">
      <c r="B153" s="403">
        <v>53</v>
      </c>
      <c r="C153" s="339" t="s">
        <v>139</v>
      </c>
      <c r="D153" s="326" t="s">
        <v>134</v>
      </c>
      <c r="E153" s="404">
        <f t="shared" si="95"/>
        <v>299.08133333333336</v>
      </c>
      <c r="F153" s="328">
        <v>4486.22</v>
      </c>
      <c r="G153" s="404">
        <v>7</v>
      </c>
      <c r="H153" s="404">
        <f t="shared" si="138"/>
        <v>7</v>
      </c>
      <c r="I153" s="404">
        <v>0</v>
      </c>
      <c r="J153" s="404">
        <v>0</v>
      </c>
      <c r="K153" s="328"/>
      <c r="L153" s="328">
        <f t="shared" si="139"/>
        <v>0</v>
      </c>
      <c r="M153" s="328" t="e">
        <f>F153+G153+H153+#REF!+L153+I153</f>
        <v>#REF!</v>
      </c>
      <c r="N153" s="328" t="e">
        <f t="shared" si="140"/>
        <v>#REF!</v>
      </c>
      <c r="O153" s="328" t="e">
        <f t="shared" si="141"/>
        <v>#REF!</v>
      </c>
      <c r="P153" s="328" t="e">
        <f t="shared" si="142"/>
        <v>#REF!</v>
      </c>
      <c r="Q153" s="328" t="e">
        <f t="shared" si="143"/>
        <v>#REF!</v>
      </c>
      <c r="R153" s="328" t="e">
        <f t="shared" si="144"/>
        <v>#REF!</v>
      </c>
      <c r="S153" s="328" t="e">
        <f t="shared" si="145"/>
        <v>#REF!</v>
      </c>
      <c r="T153" s="328" t="e">
        <f t="shared" si="146"/>
        <v>#REF!</v>
      </c>
      <c r="U153" s="328"/>
      <c r="V153" s="328">
        <v>351.11</v>
      </c>
      <c r="W153" s="328"/>
      <c r="X153" s="328"/>
      <c r="Y153" s="328">
        <f t="shared" si="118"/>
        <v>351.11</v>
      </c>
      <c r="Z153" s="328">
        <f t="shared" si="119"/>
        <v>4135.1100000000006</v>
      </c>
      <c r="AA153" s="426">
        <v>40487</v>
      </c>
      <c r="AB153" s="610"/>
      <c r="AC153" s="611"/>
      <c r="AD153" s="366"/>
    </row>
    <row r="154" spans="2:30" s="165" customFormat="1" ht="40.15" customHeight="1" x14ac:dyDescent="0.2">
      <c r="B154" s="403">
        <v>54</v>
      </c>
      <c r="C154" s="339" t="s">
        <v>184</v>
      </c>
      <c r="D154" s="326" t="s">
        <v>134</v>
      </c>
      <c r="E154" s="404">
        <f t="shared" si="95"/>
        <v>372.57466666666664</v>
      </c>
      <c r="F154" s="328">
        <v>5588.62</v>
      </c>
      <c r="G154" s="404">
        <v>7</v>
      </c>
      <c r="H154" s="404">
        <f t="shared" ref="H154" si="147">G154</f>
        <v>7</v>
      </c>
      <c r="I154" s="404">
        <v>0</v>
      </c>
      <c r="J154" s="404">
        <v>0</v>
      </c>
      <c r="K154" s="328"/>
      <c r="L154" s="328">
        <f t="shared" ref="L154" si="148">IF(E154=47.16,0,IF(E154&gt;47.16,J154*0.5,0))</f>
        <v>0</v>
      </c>
      <c r="M154" s="328" t="e">
        <f>F154+G154+H154+#REF!+L154+I154</f>
        <v>#REF!</v>
      </c>
      <c r="N154" s="328" t="e">
        <f t="shared" ref="N154" si="149">VLOOKUP(M154,Tarifa1,1)</f>
        <v>#REF!</v>
      </c>
      <c r="O154" s="328" t="e">
        <f t="shared" ref="O154" si="150">M154-N154</f>
        <v>#REF!</v>
      </c>
      <c r="P154" s="328" t="e">
        <f t="shared" ref="P154" si="151">VLOOKUP(M154,Tarifa1,3)</f>
        <v>#REF!</v>
      </c>
      <c r="Q154" s="328" t="e">
        <f t="shared" ref="Q154" si="152">O154*P154</f>
        <v>#REF!</v>
      </c>
      <c r="R154" s="328" t="e">
        <f t="shared" ref="R154" si="153">VLOOKUP(M154,Tarifa1,2)</f>
        <v>#REF!</v>
      </c>
      <c r="S154" s="328" t="e">
        <f t="shared" ref="S154" si="154">Q154+R154</f>
        <v>#REF!</v>
      </c>
      <c r="T154" s="328" t="e">
        <f t="shared" ref="T154" si="155">VLOOKUP(M154,Credito1,2)</f>
        <v>#REF!</v>
      </c>
      <c r="U154" s="328"/>
      <c r="V154" s="328">
        <v>511.06</v>
      </c>
      <c r="W154" s="328"/>
      <c r="X154" s="328"/>
      <c r="Y154" s="328">
        <f t="shared" si="118"/>
        <v>511.06</v>
      </c>
      <c r="Z154" s="328">
        <f t="shared" si="119"/>
        <v>5077.5599999999995</v>
      </c>
      <c r="AA154" s="426">
        <v>39810</v>
      </c>
      <c r="AB154" s="610"/>
      <c r="AC154" s="611"/>
      <c r="AD154" s="366"/>
    </row>
    <row r="155" spans="2:30" s="165" customFormat="1" ht="45.6" customHeight="1" x14ac:dyDescent="0.2">
      <c r="B155" s="403">
        <v>55</v>
      </c>
      <c r="C155" s="339" t="s">
        <v>140</v>
      </c>
      <c r="D155" s="228" t="s">
        <v>89</v>
      </c>
      <c r="E155" s="404">
        <f t="shared" si="95"/>
        <v>382.25933333333336</v>
      </c>
      <c r="F155" s="328">
        <v>5733.89</v>
      </c>
      <c r="G155" s="404"/>
      <c r="H155" s="404"/>
      <c r="I155" s="404"/>
      <c r="J155" s="404"/>
      <c r="K155" s="328"/>
      <c r="L155" s="328">
        <f t="shared" si="139"/>
        <v>0</v>
      </c>
      <c r="M155" s="328" t="e">
        <f>F155+G155+H155+#REF!+L155+I155</f>
        <v>#REF!</v>
      </c>
      <c r="N155" s="328" t="e">
        <f t="shared" si="140"/>
        <v>#REF!</v>
      </c>
      <c r="O155" s="328" t="e">
        <f t="shared" si="141"/>
        <v>#REF!</v>
      </c>
      <c r="P155" s="328" t="e">
        <f t="shared" si="142"/>
        <v>#REF!</v>
      </c>
      <c r="Q155" s="328" t="e">
        <f t="shared" si="143"/>
        <v>#REF!</v>
      </c>
      <c r="R155" s="328" t="e">
        <f t="shared" si="144"/>
        <v>#REF!</v>
      </c>
      <c r="S155" s="328" t="e">
        <f t="shared" si="145"/>
        <v>#REF!</v>
      </c>
      <c r="T155" s="328" t="e">
        <f t="shared" si="146"/>
        <v>#REF!</v>
      </c>
      <c r="U155" s="328"/>
      <c r="V155" s="328">
        <v>543.57000000000005</v>
      </c>
      <c r="W155" s="328"/>
      <c r="X155" s="328"/>
      <c r="Y155" s="328">
        <f t="shared" si="118"/>
        <v>543.57000000000005</v>
      </c>
      <c r="Z155" s="328">
        <v>5190.33</v>
      </c>
      <c r="AA155" s="426">
        <v>40169</v>
      </c>
      <c r="AB155" s="610"/>
      <c r="AC155" s="611"/>
      <c r="AD155" s="366"/>
    </row>
    <row r="156" spans="2:30" s="165" customFormat="1" ht="51" customHeight="1" x14ac:dyDescent="0.2">
      <c r="B156" s="403">
        <v>56</v>
      </c>
      <c r="C156" s="339" t="s">
        <v>141</v>
      </c>
      <c r="D156" s="526" t="s">
        <v>142</v>
      </c>
      <c r="E156" s="404">
        <v>408.84</v>
      </c>
      <c r="F156" s="328">
        <v>6132.65</v>
      </c>
      <c r="G156" s="404">
        <v>7</v>
      </c>
      <c r="H156" s="404">
        <f t="shared" ref="H156" si="156">G156</f>
        <v>7</v>
      </c>
      <c r="I156" s="404">
        <v>0</v>
      </c>
      <c r="J156" s="404">
        <v>0</v>
      </c>
      <c r="K156" s="328"/>
      <c r="L156" s="328">
        <f t="shared" ref="L156" si="157">IF(E156=47.16,0,IF(E156&gt;47.16,J156*0.5,0))</f>
        <v>0</v>
      </c>
      <c r="M156" s="328" t="e">
        <f>F156+G156+H156+#REF!+L156+I156</f>
        <v>#REF!</v>
      </c>
      <c r="N156" s="328" t="e">
        <f t="shared" ref="N156" si="158">VLOOKUP(M156,Tarifa1,1)</f>
        <v>#REF!</v>
      </c>
      <c r="O156" s="328" t="e">
        <f t="shared" ref="O156" si="159">M156-N156</f>
        <v>#REF!</v>
      </c>
      <c r="P156" s="328" t="e">
        <f t="shared" ref="P156" si="160">VLOOKUP(M156,Tarifa1,3)</f>
        <v>#REF!</v>
      </c>
      <c r="Q156" s="328" t="e">
        <f t="shared" ref="Q156" si="161">O156*P156</f>
        <v>#REF!</v>
      </c>
      <c r="R156" s="328" t="e">
        <f t="shared" ref="R156" si="162">VLOOKUP(M156,Tarifa1,2)</f>
        <v>#REF!</v>
      </c>
      <c r="S156" s="328" t="e">
        <f t="shared" ref="S156" si="163">Q156+R156</f>
        <v>#REF!</v>
      </c>
      <c r="T156" s="328" t="e">
        <f t="shared" ref="T156" si="164">VLOOKUP(M156,Credito1,2)</f>
        <v>#REF!</v>
      </c>
      <c r="U156" s="328"/>
      <c r="V156" s="328">
        <v>608.54999999999995</v>
      </c>
      <c r="W156" s="328"/>
      <c r="X156" s="328"/>
      <c r="Y156" s="328">
        <f t="shared" si="118"/>
        <v>608.54999999999995</v>
      </c>
      <c r="Z156" s="328">
        <v>5524.1</v>
      </c>
      <c r="AA156" s="426">
        <v>41548</v>
      </c>
      <c r="AB156" s="612"/>
      <c r="AC156" s="611"/>
      <c r="AD156" s="366"/>
    </row>
    <row r="157" spans="2:30" s="165" customFormat="1" ht="31.5" customHeight="1" x14ac:dyDescent="0.2">
      <c r="B157" s="509"/>
      <c r="C157" s="539" t="s">
        <v>143</v>
      </c>
      <c r="D157" s="503"/>
      <c r="E157" s="504"/>
      <c r="F157" s="505"/>
      <c r="G157" s="504">
        <v>6</v>
      </c>
      <c r="H157" s="504">
        <f t="shared" si="117"/>
        <v>6</v>
      </c>
      <c r="I157" s="504">
        <v>0</v>
      </c>
      <c r="J157" s="504">
        <v>0</v>
      </c>
      <c r="K157" s="505"/>
      <c r="L157" s="505">
        <f t="shared" si="108"/>
        <v>0</v>
      </c>
      <c r="M157" s="505" t="e">
        <f>F157+G157+H157+#REF!+L157+I157</f>
        <v>#REF!</v>
      </c>
      <c r="N157" s="505" t="e">
        <f t="shared" si="109"/>
        <v>#REF!</v>
      </c>
      <c r="O157" s="505" t="e">
        <f t="shared" si="110"/>
        <v>#REF!</v>
      </c>
      <c r="P157" s="505" t="e">
        <f t="shared" si="111"/>
        <v>#REF!</v>
      </c>
      <c r="Q157" s="505" t="e">
        <f t="shared" si="112"/>
        <v>#REF!</v>
      </c>
      <c r="R157" s="505" t="e">
        <f t="shared" si="113"/>
        <v>#REF!</v>
      </c>
      <c r="S157" s="505" t="e">
        <f t="shared" si="114"/>
        <v>#REF!</v>
      </c>
      <c r="T157" s="505" t="e">
        <f t="shared" si="115"/>
        <v>#REF!</v>
      </c>
      <c r="U157" s="505"/>
      <c r="V157" s="505"/>
      <c r="W157" s="505"/>
      <c r="X157" s="505"/>
      <c r="Y157" s="505"/>
      <c r="Z157" s="505"/>
      <c r="AA157" s="554"/>
      <c r="AB157" s="608"/>
      <c r="AC157" s="609"/>
      <c r="AD157" s="366"/>
    </row>
    <row r="158" spans="2:30" s="165" customFormat="1" ht="35.25" customHeight="1" x14ac:dyDescent="0.2">
      <c r="B158" s="403">
        <v>57</v>
      </c>
      <c r="C158" s="421" t="s">
        <v>144</v>
      </c>
      <c r="D158" s="526" t="s">
        <v>145</v>
      </c>
      <c r="E158" s="404">
        <f t="shared" si="95"/>
        <v>401.226</v>
      </c>
      <c r="F158" s="328">
        <v>6018.39</v>
      </c>
      <c r="G158" s="404">
        <v>7</v>
      </c>
      <c r="H158" s="404">
        <f t="shared" si="117"/>
        <v>7</v>
      </c>
      <c r="I158" s="404">
        <v>0</v>
      </c>
      <c r="J158" s="404">
        <v>0</v>
      </c>
      <c r="K158" s="328"/>
      <c r="L158" s="328">
        <f t="shared" ref="L158:L189" si="165">IF(E158=47.16,0,IF(E158&gt;47.16,J158*0.5,0))</f>
        <v>0</v>
      </c>
      <c r="M158" s="328" t="e">
        <f>F158+G158+H158+#REF!+L158+I158</f>
        <v>#REF!</v>
      </c>
      <c r="N158" s="328" t="e">
        <f t="shared" ref="N158:N189" si="166">VLOOKUP(M158,Tarifa1,1)</f>
        <v>#REF!</v>
      </c>
      <c r="O158" s="328" t="e">
        <f t="shared" ref="O158:O189" si="167">M158-N158</f>
        <v>#REF!</v>
      </c>
      <c r="P158" s="328" t="e">
        <f t="shared" ref="P158:P189" si="168">VLOOKUP(M158,Tarifa1,3)</f>
        <v>#REF!</v>
      </c>
      <c r="Q158" s="328" t="e">
        <f t="shared" ref="Q158:Q189" si="169">O158*P158</f>
        <v>#REF!</v>
      </c>
      <c r="R158" s="328" t="e">
        <f t="shared" ref="R158:R189" si="170">VLOOKUP(M158,Tarifa1,2)</f>
        <v>#REF!</v>
      </c>
      <c r="S158" s="328" t="e">
        <f t="shared" ref="S158:S189" si="171">Q158+R158</f>
        <v>#REF!</v>
      </c>
      <c r="T158" s="328" t="e">
        <f t="shared" ref="T158:T189" si="172">VLOOKUP(M158,Credito1,2)</f>
        <v>#REF!</v>
      </c>
      <c r="U158" s="328"/>
      <c r="V158" s="328">
        <v>594.54999999999995</v>
      </c>
      <c r="W158" s="328"/>
      <c r="X158" s="328"/>
      <c r="Y158" s="328">
        <f t="shared" si="118"/>
        <v>594.54999999999995</v>
      </c>
      <c r="Z158" s="328">
        <v>5423.84</v>
      </c>
      <c r="AA158" s="448">
        <v>41327</v>
      </c>
      <c r="AB158" s="610"/>
      <c r="AC158" s="611"/>
      <c r="AD158" s="366"/>
    </row>
    <row r="159" spans="2:30" s="165" customFormat="1" ht="30.75" customHeight="1" x14ac:dyDescent="0.2">
      <c r="B159" s="403">
        <v>58</v>
      </c>
      <c r="C159" s="421" t="s">
        <v>146</v>
      </c>
      <c r="D159" s="526" t="s">
        <v>147</v>
      </c>
      <c r="E159" s="404">
        <f t="shared" si="95"/>
        <v>296.03333333333336</v>
      </c>
      <c r="F159" s="328">
        <v>4440.5</v>
      </c>
      <c r="G159" s="404">
        <v>7</v>
      </c>
      <c r="H159" s="404">
        <f t="shared" ref="H159" si="173">G159</f>
        <v>7</v>
      </c>
      <c r="I159" s="404">
        <v>0</v>
      </c>
      <c r="J159" s="404">
        <v>0</v>
      </c>
      <c r="K159" s="328"/>
      <c r="L159" s="328">
        <f t="shared" ref="L159" si="174">IF(E159=47.16,0,IF(E159&gt;47.16,J159*0.5,0))</f>
        <v>0</v>
      </c>
      <c r="M159" s="328" t="e">
        <f>F159+G159+H159+#REF!+L159+I159</f>
        <v>#REF!</v>
      </c>
      <c r="N159" s="328" t="e">
        <f t="shared" ref="N159" si="175">VLOOKUP(M159,Tarifa1,1)</f>
        <v>#REF!</v>
      </c>
      <c r="O159" s="328" t="e">
        <f t="shared" ref="O159" si="176">M159-N159</f>
        <v>#REF!</v>
      </c>
      <c r="P159" s="328" t="e">
        <f t="shared" ref="P159" si="177">VLOOKUP(M159,Tarifa1,3)</f>
        <v>#REF!</v>
      </c>
      <c r="Q159" s="328" t="e">
        <f t="shared" ref="Q159" si="178">O159*P159</f>
        <v>#REF!</v>
      </c>
      <c r="R159" s="328" t="e">
        <f t="shared" ref="R159" si="179">VLOOKUP(M159,Tarifa1,2)</f>
        <v>#REF!</v>
      </c>
      <c r="S159" s="328" t="e">
        <f t="shared" ref="S159" si="180">Q159+R159</f>
        <v>#REF!</v>
      </c>
      <c r="T159" s="328" t="e">
        <f t="shared" ref="T159" si="181">VLOOKUP(M159,Credito1,2)</f>
        <v>#REF!</v>
      </c>
      <c r="U159" s="328"/>
      <c r="V159" s="328">
        <v>347.98</v>
      </c>
      <c r="W159" s="328"/>
      <c r="X159" s="328"/>
      <c r="Y159" s="328">
        <f t="shared" si="118"/>
        <v>347.98</v>
      </c>
      <c r="Z159" s="328">
        <v>4092.52</v>
      </c>
      <c r="AA159" s="448">
        <v>40029</v>
      </c>
      <c r="AB159" s="610"/>
      <c r="AC159" s="611"/>
      <c r="AD159" s="366"/>
    </row>
    <row r="160" spans="2:30" s="165" customFormat="1" ht="25.9" customHeight="1" x14ac:dyDescent="0.2">
      <c r="B160" s="509"/>
      <c r="C160" s="539" t="s">
        <v>148</v>
      </c>
      <c r="D160" s="522"/>
      <c r="E160" s="504">
        <f t="shared" si="95"/>
        <v>0</v>
      </c>
      <c r="F160" s="505"/>
      <c r="G160" s="504">
        <v>9</v>
      </c>
      <c r="H160" s="504">
        <f t="shared" si="117"/>
        <v>9</v>
      </c>
      <c r="I160" s="504">
        <v>0</v>
      </c>
      <c r="J160" s="504">
        <v>0</v>
      </c>
      <c r="K160" s="505"/>
      <c r="L160" s="505">
        <f t="shared" si="165"/>
        <v>0</v>
      </c>
      <c r="M160" s="505" t="e">
        <f>F160+G160+H160+#REF!+L160+I160</f>
        <v>#REF!</v>
      </c>
      <c r="N160" s="505" t="e">
        <f t="shared" si="166"/>
        <v>#REF!</v>
      </c>
      <c r="O160" s="505" t="e">
        <f t="shared" si="167"/>
        <v>#REF!</v>
      </c>
      <c r="P160" s="505" t="e">
        <f t="shared" si="168"/>
        <v>#REF!</v>
      </c>
      <c r="Q160" s="505" t="e">
        <f t="shared" si="169"/>
        <v>#REF!</v>
      </c>
      <c r="R160" s="505" t="e">
        <f t="shared" si="170"/>
        <v>#REF!</v>
      </c>
      <c r="S160" s="505" t="e">
        <f t="shared" si="171"/>
        <v>#REF!</v>
      </c>
      <c r="T160" s="505" t="e">
        <f t="shared" si="172"/>
        <v>#REF!</v>
      </c>
      <c r="U160" s="505"/>
      <c r="V160" s="505"/>
      <c r="W160" s="505"/>
      <c r="X160" s="505"/>
      <c r="Y160" s="505"/>
      <c r="Z160" s="505"/>
      <c r="AA160" s="513"/>
      <c r="AB160" s="608"/>
      <c r="AC160" s="609"/>
      <c r="AD160" s="366"/>
    </row>
    <row r="161" spans="1:34" s="165" customFormat="1" ht="39.6" customHeight="1" x14ac:dyDescent="0.2">
      <c r="B161" s="403">
        <v>59</v>
      </c>
      <c r="C161" s="340" t="s">
        <v>149</v>
      </c>
      <c r="D161" s="228" t="s">
        <v>150</v>
      </c>
      <c r="E161" s="404">
        <f t="shared" si="95"/>
        <v>654.75533333333328</v>
      </c>
      <c r="F161" s="328">
        <v>9821.33</v>
      </c>
      <c r="G161" s="404">
        <v>0</v>
      </c>
      <c r="H161" s="404">
        <f t="shared" ref="H161" si="182">G161</f>
        <v>0</v>
      </c>
      <c r="I161" s="404">
        <v>0</v>
      </c>
      <c r="J161" s="404">
        <v>0</v>
      </c>
      <c r="K161" s="328"/>
      <c r="L161" s="328">
        <f t="shared" ref="L161" si="183">IF(E161=47.16,0,IF(E161&gt;47.16,J161*0.5,0))</f>
        <v>0</v>
      </c>
      <c r="M161" s="328" t="e">
        <f>F161+G161+H161+#REF!+L161+I161</f>
        <v>#REF!</v>
      </c>
      <c r="N161" s="328" t="e">
        <f t="shared" ref="N161" si="184">VLOOKUP(M161,Tarifa1,1)</f>
        <v>#REF!</v>
      </c>
      <c r="O161" s="328" t="e">
        <f t="shared" ref="O161" si="185">M161-N161</f>
        <v>#REF!</v>
      </c>
      <c r="P161" s="328" t="e">
        <f t="shared" ref="P161" si="186">VLOOKUP(M161,Tarifa1,3)</f>
        <v>#REF!</v>
      </c>
      <c r="Q161" s="328" t="e">
        <f t="shared" ref="Q161" si="187">O161*P161</f>
        <v>#REF!</v>
      </c>
      <c r="R161" s="328" t="e">
        <f t="shared" ref="R161" si="188">VLOOKUP(M161,Tarifa1,2)</f>
        <v>#REF!</v>
      </c>
      <c r="S161" s="328" t="e">
        <f t="shared" ref="S161" si="189">Q161+R161</f>
        <v>#REF!</v>
      </c>
      <c r="T161" s="328" t="e">
        <f t="shared" ref="T161" si="190">VLOOKUP(M161,Credito1,2)</f>
        <v>#REF!</v>
      </c>
      <c r="U161" s="328"/>
      <c r="V161" s="328">
        <v>1377.25</v>
      </c>
      <c r="W161" s="328"/>
      <c r="X161" s="328"/>
      <c r="Y161" s="328">
        <f t="shared" si="118"/>
        <v>1377.25</v>
      </c>
      <c r="Z161" s="328">
        <f>F161-Y161</f>
        <v>8444.08</v>
      </c>
      <c r="AA161" s="448">
        <v>38938</v>
      </c>
      <c r="AB161" s="610"/>
      <c r="AC161" s="611"/>
      <c r="AD161" s="366"/>
    </row>
    <row r="162" spans="1:34" s="546" customFormat="1" ht="44.25" customHeight="1" thickBot="1" x14ac:dyDescent="0.25">
      <c r="A162" s="542"/>
      <c r="B162" s="367"/>
      <c r="C162" s="410" t="s">
        <v>60</v>
      </c>
      <c r="D162" s="410"/>
      <c r="E162" s="411">
        <f t="shared" ref="E162:Y162" si="191">E140+E141+E142+E143+E144+E145+E146+E148+E150+E151+E152+E153+E154+E155+E156+E158+E159+E161</f>
        <v>6282.8306666666676</v>
      </c>
      <c r="F162" s="411">
        <f t="shared" si="191"/>
        <v>94242.510000000009</v>
      </c>
      <c r="G162" s="411">
        <f t="shared" si="191"/>
        <v>83</v>
      </c>
      <c r="H162" s="411">
        <f t="shared" si="191"/>
        <v>83</v>
      </c>
      <c r="I162" s="411">
        <f t="shared" si="191"/>
        <v>0</v>
      </c>
      <c r="J162" s="411">
        <f t="shared" si="191"/>
        <v>0</v>
      </c>
      <c r="K162" s="411">
        <f t="shared" si="191"/>
        <v>0</v>
      </c>
      <c r="L162" s="411">
        <f t="shared" si="191"/>
        <v>0</v>
      </c>
      <c r="M162" s="411" t="e">
        <f t="shared" si="191"/>
        <v>#REF!</v>
      </c>
      <c r="N162" s="411" t="e">
        <f t="shared" si="191"/>
        <v>#REF!</v>
      </c>
      <c r="O162" s="411" t="e">
        <f t="shared" si="191"/>
        <v>#REF!</v>
      </c>
      <c r="P162" s="411" t="e">
        <f t="shared" si="191"/>
        <v>#REF!</v>
      </c>
      <c r="Q162" s="411" t="e">
        <f t="shared" si="191"/>
        <v>#REF!</v>
      </c>
      <c r="R162" s="411" t="e">
        <f t="shared" si="191"/>
        <v>#REF!</v>
      </c>
      <c r="S162" s="411" t="e">
        <f t="shared" si="191"/>
        <v>#REF!</v>
      </c>
      <c r="T162" s="411" t="e">
        <f t="shared" si="191"/>
        <v>#REF!</v>
      </c>
      <c r="U162" s="411">
        <f t="shared" si="191"/>
        <v>0</v>
      </c>
      <c r="V162" s="411">
        <f t="shared" si="191"/>
        <v>8614.9599999999991</v>
      </c>
      <c r="W162" s="411">
        <f t="shared" si="191"/>
        <v>0</v>
      </c>
      <c r="X162" s="411">
        <f t="shared" si="191"/>
        <v>0</v>
      </c>
      <c r="Y162" s="411">
        <f t="shared" si="191"/>
        <v>8614.9599999999991</v>
      </c>
      <c r="Z162" s="411">
        <f>Z140+Z141+Z142+Z143+Z144+Z145+Z146+Z148+Z150+Z151+Z152+Z153+Z154+Z155+Z156+Z158+Z159+Z161</f>
        <v>85627.560000000012</v>
      </c>
      <c r="AA162" s="543"/>
      <c r="AB162" s="544"/>
      <c r="AC162" s="544"/>
      <c r="AD162" s="545"/>
      <c r="AE162" s="542"/>
      <c r="AF162" s="542"/>
      <c r="AG162" s="542"/>
      <c r="AH162" s="542"/>
    </row>
    <row r="163" spans="1:34" s="165" customFormat="1" ht="25.15" hidden="1" customHeight="1" x14ac:dyDescent="0.2">
      <c r="B163" s="181"/>
      <c r="C163" s="320"/>
      <c r="D163" s="320"/>
      <c r="E163" s="404">
        <f t="shared" si="95"/>
        <v>0</v>
      </c>
      <c r="F163" s="321"/>
      <c r="G163" s="168"/>
      <c r="H163" s="168"/>
      <c r="I163" s="168"/>
      <c r="J163" s="168"/>
      <c r="K163" s="164"/>
      <c r="L163" s="176"/>
      <c r="M163" s="323"/>
      <c r="N163" s="321"/>
      <c r="O163" s="168"/>
      <c r="P163" s="168"/>
      <c r="Q163" s="168"/>
      <c r="R163" s="168"/>
      <c r="S163" s="322"/>
      <c r="T163" s="176"/>
      <c r="U163" s="176"/>
      <c r="V163" s="321"/>
      <c r="W163" s="168"/>
      <c r="X163" s="168"/>
      <c r="Y163" s="322"/>
      <c r="Z163" s="176"/>
      <c r="AA163" s="348"/>
      <c r="AB163" s="166"/>
      <c r="AC163" s="166"/>
      <c r="AD163" s="177"/>
    </row>
    <row r="164" spans="1:34" s="165" customFormat="1" ht="25.15" hidden="1" customHeight="1" x14ac:dyDescent="0.2">
      <c r="B164" s="181"/>
      <c r="C164" s="182"/>
      <c r="D164" s="182"/>
      <c r="E164" s="404">
        <f t="shared" si="95"/>
        <v>0</v>
      </c>
      <c r="F164" s="184"/>
      <c r="G164" s="185"/>
      <c r="H164" s="185"/>
      <c r="I164" s="185"/>
      <c r="J164" s="185"/>
      <c r="K164" s="187"/>
      <c r="L164" s="183"/>
      <c r="M164" s="180"/>
      <c r="N164" s="184"/>
      <c r="O164" s="185"/>
      <c r="P164" s="185"/>
      <c r="Q164" s="185"/>
      <c r="R164" s="185"/>
      <c r="S164" s="186"/>
      <c r="T164" s="183"/>
      <c r="U164" s="183"/>
      <c r="V164" s="184"/>
      <c r="W164" s="185"/>
      <c r="X164" s="185"/>
      <c r="Y164" s="186"/>
      <c r="Z164" s="183"/>
      <c r="AA164" s="348"/>
      <c r="AB164" s="166"/>
      <c r="AC164" s="166"/>
      <c r="AD164" s="177"/>
    </row>
    <row r="165" spans="1:34" s="165" customFormat="1" ht="25.15" hidden="1" customHeight="1" x14ac:dyDescent="0.2">
      <c r="B165" s="181"/>
      <c r="C165" s="182"/>
      <c r="D165" s="182"/>
      <c r="E165" s="404">
        <f t="shared" si="95"/>
        <v>0</v>
      </c>
      <c r="F165" s="184"/>
      <c r="G165" s="185"/>
      <c r="H165" s="185"/>
      <c r="I165" s="185"/>
      <c r="J165" s="185"/>
      <c r="K165" s="187"/>
      <c r="L165" s="183"/>
      <c r="M165" s="180"/>
      <c r="N165" s="184"/>
      <c r="O165" s="185"/>
      <c r="P165" s="185"/>
      <c r="Q165" s="185"/>
      <c r="R165" s="185"/>
      <c r="S165" s="186"/>
      <c r="T165" s="183"/>
      <c r="U165" s="183"/>
      <c r="V165" s="184"/>
      <c r="W165" s="185"/>
      <c r="X165" s="185"/>
      <c r="Y165" s="186"/>
      <c r="Z165" s="183"/>
      <c r="AA165" s="348"/>
      <c r="AB165" s="166"/>
      <c r="AC165" s="166"/>
      <c r="AD165" s="177"/>
    </row>
    <row r="166" spans="1:34" s="165" customFormat="1" ht="25.15" hidden="1" customHeight="1" x14ac:dyDescent="0.2">
      <c r="B166" s="325"/>
      <c r="C166" s="160"/>
      <c r="D166" s="160"/>
      <c r="E166" s="404">
        <f t="shared" si="95"/>
        <v>0</v>
      </c>
      <c r="F166" s="184"/>
      <c r="G166" s="185"/>
      <c r="H166" s="185"/>
      <c r="I166" s="185"/>
      <c r="J166" s="185"/>
      <c r="K166" s="185"/>
      <c r="L166" s="180"/>
      <c r="M166" s="180"/>
      <c r="N166" s="184"/>
      <c r="O166" s="185"/>
      <c r="P166" s="185"/>
      <c r="Q166" s="185"/>
      <c r="R166" s="185"/>
      <c r="S166" s="186"/>
      <c r="T166" s="180"/>
      <c r="U166" s="180"/>
      <c r="V166" s="184"/>
      <c r="W166" s="185"/>
      <c r="X166" s="185"/>
      <c r="Y166" s="186"/>
      <c r="Z166" s="180"/>
      <c r="AA166" s="348"/>
      <c r="AB166" s="166"/>
      <c r="AC166" s="166"/>
      <c r="AD166" s="177"/>
    </row>
    <row r="167" spans="1:34" s="165" customFormat="1" ht="12" hidden="1" customHeight="1" x14ac:dyDescent="0.2">
      <c r="B167" s="163"/>
      <c r="C167" s="324"/>
      <c r="D167" s="324"/>
      <c r="E167" s="404">
        <f t="shared" si="95"/>
        <v>0</v>
      </c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225"/>
      <c r="AB167" s="166"/>
      <c r="AC167" s="166"/>
      <c r="AD167" s="177"/>
    </row>
    <row r="168" spans="1:34" s="165" customFormat="1" ht="25.15" hidden="1" customHeight="1" x14ac:dyDescent="0.2">
      <c r="B168" s="163"/>
      <c r="C168" s="324"/>
      <c r="D168" s="324"/>
      <c r="E168" s="404">
        <f t="shared" si="95"/>
        <v>0</v>
      </c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225"/>
      <c r="AB168" s="166"/>
      <c r="AC168" s="166"/>
      <c r="AD168" s="177"/>
    </row>
    <row r="169" spans="1:34" s="165" customFormat="1" ht="25.15" hidden="1" customHeight="1" x14ac:dyDescent="0.2">
      <c r="B169" s="163"/>
      <c r="C169" s="324"/>
      <c r="D169" s="324"/>
      <c r="E169" s="404">
        <f t="shared" si="95"/>
        <v>0</v>
      </c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225"/>
      <c r="AB169" s="166"/>
      <c r="AC169" s="166"/>
      <c r="AD169" s="177"/>
    </row>
    <row r="170" spans="1:34" s="165" customFormat="1" ht="118.15" hidden="1" customHeight="1" x14ac:dyDescent="0.2">
      <c r="A170" s="166"/>
      <c r="B170" s="163"/>
      <c r="C170" s="324"/>
      <c r="D170" s="324"/>
      <c r="E170" s="404">
        <f t="shared" si="95"/>
        <v>0</v>
      </c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225"/>
      <c r="AB170" s="166"/>
      <c r="AC170" s="166"/>
      <c r="AD170" s="177"/>
    </row>
    <row r="171" spans="1:34" s="165" customFormat="1" ht="25.15" hidden="1" customHeight="1" x14ac:dyDescent="0.2">
      <c r="B171" s="181"/>
      <c r="C171" s="320"/>
      <c r="D171" s="320"/>
      <c r="E171" s="404">
        <f t="shared" si="95"/>
        <v>0</v>
      </c>
      <c r="F171" s="321"/>
      <c r="G171" s="168"/>
      <c r="H171" s="168"/>
      <c r="I171" s="168"/>
      <c r="J171" s="168"/>
      <c r="K171" s="164"/>
      <c r="L171" s="176"/>
      <c r="M171" s="323"/>
      <c r="N171" s="321"/>
      <c r="O171" s="168"/>
      <c r="P171" s="168"/>
      <c r="Q171" s="168"/>
      <c r="R171" s="168"/>
      <c r="S171" s="322"/>
      <c r="T171" s="176"/>
      <c r="U171" s="176"/>
      <c r="V171" s="321"/>
      <c r="W171" s="168"/>
      <c r="X171" s="168"/>
      <c r="Y171" s="322"/>
      <c r="Z171" s="176"/>
      <c r="AA171" s="348"/>
      <c r="AB171" s="166"/>
      <c r="AC171" s="166"/>
      <c r="AD171" s="177"/>
    </row>
    <row r="172" spans="1:34" s="165" customFormat="1" ht="25.15" hidden="1" customHeight="1" x14ac:dyDescent="0.2">
      <c r="B172" s="181"/>
      <c r="C172" s="182"/>
      <c r="D172" s="182"/>
      <c r="E172" s="524">
        <f t="shared" si="95"/>
        <v>0</v>
      </c>
      <c r="F172" s="370"/>
      <c r="G172" s="187"/>
      <c r="H172" s="187"/>
      <c r="I172" s="187"/>
      <c r="J172" s="187"/>
      <c r="K172" s="187"/>
      <c r="L172" s="183"/>
      <c r="M172" s="183"/>
      <c r="N172" s="370"/>
      <c r="O172" s="187"/>
      <c r="P172" s="187"/>
      <c r="Q172" s="187"/>
      <c r="R172" s="187"/>
      <c r="S172" s="371"/>
      <c r="T172" s="183"/>
      <c r="U172" s="183"/>
      <c r="V172" s="370"/>
      <c r="W172" s="187"/>
      <c r="X172" s="187"/>
      <c r="Y172" s="371"/>
      <c r="Z172" s="183"/>
      <c r="AA172" s="348"/>
      <c r="AB172" s="166"/>
      <c r="AC172" s="166"/>
      <c r="AD172" s="177"/>
    </row>
    <row r="173" spans="1:34" s="165" customFormat="1" ht="25.15" customHeight="1" x14ac:dyDescent="0.2">
      <c r="B173" s="227"/>
      <c r="C173" s="324"/>
      <c r="D173" s="324"/>
      <c r="E173" s="192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225"/>
      <c r="AB173" s="166"/>
      <c r="AC173" s="166"/>
      <c r="AD173" s="166"/>
    </row>
    <row r="174" spans="1:34" s="165" customFormat="1" ht="25.15" customHeight="1" x14ac:dyDescent="0.2">
      <c r="B174" s="227"/>
      <c r="C174" s="324"/>
      <c r="D174" s="324"/>
      <c r="E174" s="192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225"/>
      <c r="AB174" s="166"/>
      <c r="AC174" s="166"/>
      <c r="AD174" s="166"/>
    </row>
    <row r="175" spans="1:34" s="165" customFormat="1" ht="25.15" customHeight="1" x14ac:dyDescent="0.2">
      <c r="B175" s="227"/>
      <c r="C175" s="324"/>
      <c r="D175" s="324"/>
      <c r="E175" s="192"/>
      <c r="F175" s="164" t="s">
        <v>291</v>
      </c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225"/>
      <c r="AB175" s="166"/>
      <c r="AC175" s="166"/>
      <c r="AD175" s="166"/>
    </row>
    <row r="176" spans="1:34" s="165" customFormat="1" ht="25.15" customHeight="1" x14ac:dyDescent="0.2">
      <c r="A176" s="166"/>
      <c r="B176" s="227"/>
      <c r="C176" s="324"/>
      <c r="D176" s="324"/>
      <c r="E176" s="192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225"/>
      <c r="AB176" s="166"/>
      <c r="AC176" s="166"/>
      <c r="AD176" s="166"/>
    </row>
    <row r="177" spans="1:30" s="165" customFormat="1" ht="25.15" customHeight="1" thickBot="1" x14ac:dyDescent="0.25">
      <c r="A177" s="166"/>
      <c r="B177" s="227"/>
      <c r="C177" s="324"/>
      <c r="D177" s="324"/>
      <c r="E177" s="192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  <c r="AA177" s="225"/>
      <c r="AB177" s="166"/>
      <c r="AC177" s="166"/>
      <c r="AD177" s="166"/>
    </row>
    <row r="178" spans="1:30" s="165" customFormat="1" ht="21.75" customHeight="1" x14ac:dyDescent="0.2">
      <c r="B178" s="633" t="s">
        <v>226</v>
      </c>
      <c r="C178" s="556"/>
      <c r="D178" s="585" t="s">
        <v>1</v>
      </c>
      <c r="E178" s="586"/>
      <c r="F178" s="622" t="s">
        <v>3</v>
      </c>
      <c r="G178" s="623"/>
      <c r="H178" s="623"/>
      <c r="I178" s="623"/>
      <c r="J178" s="623"/>
      <c r="K178" s="587"/>
      <c r="L178" s="585" t="s">
        <v>4</v>
      </c>
      <c r="M178" s="588"/>
      <c r="N178" s="622" t="s">
        <v>5</v>
      </c>
      <c r="O178" s="623"/>
      <c r="P178" s="623"/>
      <c r="Q178" s="623"/>
      <c r="R178" s="623"/>
      <c r="S178" s="624"/>
      <c r="T178" s="585" t="s">
        <v>6</v>
      </c>
      <c r="U178" s="585" t="s">
        <v>8</v>
      </c>
      <c r="V178" s="622" t="s">
        <v>9</v>
      </c>
      <c r="W178" s="623"/>
      <c r="X178" s="623"/>
      <c r="Y178" s="624"/>
      <c r="Z178" s="585" t="s">
        <v>10</v>
      </c>
      <c r="AA178" s="641" t="s">
        <v>243</v>
      </c>
      <c r="AB178" s="640" t="s">
        <v>35</v>
      </c>
      <c r="AC178" s="640"/>
      <c r="AD178" s="422"/>
    </row>
    <row r="179" spans="1:30" s="165" customFormat="1" ht="19.5" customHeight="1" x14ac:dyDescent="0.2">
      <c r="B179" s="634"/>
      <c r="C179" s="564" t="s">
        <v>12</v>
      </c>
      <c r="D179" s="589" t="s">
        <v>13</v>
      </c>
      <c r="E179" s="586"/>
      <c r="F179" s="579" t="s">
        <v>2</v>
      </c>
      <c r="G179" s="579" t="s">
        <v>15</v>
      </c>
      <c r="H179" s="579" t="s">
        <v>15</v>
      </c>
      <c r="I179" s="579" t="s">
        <v>16</v>
      </c>
      <c r="J179" s="579" t="s">
        <v>4</v>
      </c>
      <c r="K179" s="590"/>
      <c r="L179" s="581" t="s">
        <v>19</v>
      </c>
      <c r="M179" s="575" t="s">
        <v>20</v>
      </c>
      <c r="N179" s="575" t="s">
        <v>21</v>
      </c>
      <c r="O179" s="575" t="s">
        <v>22</v>
      </c>
      <c r="P179" s="575" t="s">
        <v>23</v>
      </c>
      <c r="Q179" s="575" t="s">
        <v>24</v>
      </c>
      <c r="R179" s="575" t="s">
        <v>25</v>
      </c>
      <c r="S179" s="575" t="s">
        <v>7</v>
      </c>
      <c r="T179" s="581" t="s">
        <v>26</v>
      </c>
      <c r="U179" s="581" t="s">
        <v>28</v>
      </c>
      <c r="V179" s="579" t="s">
        <v>7</v>
      </c>
      <c r="W179" s="579" t="s">
        <v>30</v>
      </c>
      <c r="X179" s="637" t="s">
        <v>32</v>
      </c>
      <c r="Y179" s="579" t="s">
        <v>33</v>
      </c>
      <c r="Z179" s="581" t="s">
        <v>34</v>
      </c>
      <c r="AA179" s="642"/>
      <c r="AB179" s="640"/>
      <c r="AC179" s="640"/>
      <c r="AD179" s="423"/>
    </row>
    <row r="180" spans="1:30" s="165" customFormat="1" ht="17.25" customHeight="1" x14ac:dyDescent="0.2">
      <c r="B180" s="634"/>
      <c r="C180" s="573"/>
      <c r="D180" s="581"/>
      <c r="E180" s="586"/>
      <c r="F180" s="581" t="s">
        <v>36</v>
      </c>
      <c r="G180" s="581" t="s">
        <v>37</v>
      </c>
      <c r="H180" s="581" t="s">
        <v>38</v>
      </c>
      <c r="I180" s="581"/>
      <c r="J180" s="581" t="s">
        <v>19</v>
      </c>
      <c r="K180" s="590"/>
      <c r="L180" s="581" t="s">
        <v>42</v>
      </c>
      <c r="M180" s="579" t="s">
        <v>43</v>
      </c>
      <c r="N180" s="579" t="s">
        <v>44</v>
      </c>
      <c r="O180" s="579" t="s">
        <v>45</v>
      </c>
      <c r="P180" s="579" t="s">
        <v>45</v>
      </c>
      <c r="Q180" s="579" t="s">
        <v>46</v>
      </c>
      <c r="R180" s="579" t="s">
        <v>47</v>
      </c>
      <c r="S180" s="579" t="s">
        <v>48</v>
      </c>
      <c r="T180" s="581" t="s">
        <v>49</v>
      </c>
      <c r="U180" s="581" t="s">
        <v>51</v>
      </c>
      <c r="V180" s="581"/>
      <c r="W180" s="582" t="s">
        <v>64</v>
      </c>
      <c r="X180" s="638"/>
      <c r="Y180" s="581" t="s">
        <v>54</v>
      </c>
      <c r="Z180" s="581" t="s">
        <v>55</v>
      </c>
      <c r="AA180" s="642"/>
      <c r="AB180" s="640"/>
      <c r="AC180" s="640"/>
      <c r="AD180" s="424"/>
    </row>
    <row r="181" spans="1:30" s="165" customFormat="1" ht="17.25" customHeight="1" x14ac:dyDescent="0.2">
      <c r="B181" s="189"/>
      <c r="D181" s="466"/>
      <c r="E181" s="452"/>
      <c r="F181" s="466"/>
      <c r="G181" s="466"/>
      <c r="H181" s="466"/>
      <c r="I181" s="466"/>
      <c r="J181" s="466"/>
      <c r="K181" s="466"/>
      <c r="L181" s="466"/>
      <c r="M181" s="466"/>
      <c r="N181" s="466"/>
      <c r="O181" s="466"/>
      <c r="P181" s="466"/>
      <c r="Q181" s="466"/>
      <c r="R181" s="466"/>
      <c r="S181" s="466"/>
      <c r="T181" s="466"/>
      <c r="U181" s="466"/>
      <c r="V181" s="466"/>
      <c r="W181" s="467"/>
      <c r="X181" s="466"/>
      <c r="Y181" s="466"/>
      <c r="Z181" s="466"/>
      <c r="AB181" s="610"/>
      <c r="AC181" s="611"/>
      <c r="AD181" s="366"/>
    </row>
    <row r="182" spans="1:30" s="165" customFormat="1" ht="43.5" customHeight="1" x14ac:dyDescent="0.2">
      <c r="B182" s="403">
        <v>60</v>
      </c>
      <c r="C182" s="421" t="s">
        <v>251</v>
      </c>
      <c r="D182" s="526" t="s">
        <v>127</v>
      </c>
      <c r="E182" s="404">
        <f t="shared" ref="E182" si="192">F182/15</f>
        <v>122.304</v>
      </c>
      <c r="F182" s="328">
        <v>1834.56</v>
      </c>
      <c r="G182" s="404"/>
      <c r="H182" s="404"/>
      <c r="I182" s="404"/>
      <c r="J182" s="404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>
        <v>103.21</v>
      </c>
      <c r="W182" s="328"/>
      <c r="X182" s="328"/>
      <c r="Y182" s="328">
        <f>V182</f>
        <v>103.21</v>
      </c>
      <c r="Z182" s="328">
        <v>1920.05</v>
      </c>
      <c r="AA182" s="448">
        <v>39632</v>
      </c>
      <c r="AB182" s="610"/>
      <c r="AC182" s="611"/>
      <c r="AD182" s="366"/>
    </row>
    <row r="183" spans="1:30" s="165" customFormat="1" ht="43.5" customHeight="1" x14ac:dyDescent="0.2">
      <c r="B183" s="403">
        <v>61</v>
      </c>
      <c r="C183" s="340" t="s">
        <v>177</v>
      </c>
      <c r="D183" s="414" t="s">
        <v>176</v>
      </c>
      <c r="E183" s="404">
        <f>F183/15</f>
        <v>532.8266666666666</v>
      </c>
      <c r="F183" s="328">
        <v>7992.4</v>
      </c>
      <c r="G183" s="404">
        <v>2</v>
      </c>
      <c r="H183" s="404">
        <f t="shared" ref="H183" si="193">G183</f>
        <v>2</v>
      </c>
      <c r="I183" s="404">
        <v>0</v>
      </c>
      <c r="J183" s="404">
        <v>0</v>
      </c>
      <c r="K183" s="328"/>
      <c r="L183" s="328">
        <f t="shared" ref="L183" si="194">IF(E183=47.16,0,IF(E183&gt;47.16,J183*0.5,0))</f>
        <v>0</v>
      </c>
      <c r="M183" s="328" t="e">
        <f>F183+G183+H183+#REF!+L183+I183</f>
        <v>#REF!</v>
      </c>
      <c r="N183" s="328" t="e">
        <f t="shared" ref="N183" si="195">VLOOKUP(M183,Tarifa1,1)</f>
        <v>#REF!</v>
      </c>
      <c r="O183" s="328" t="e">
        <f t="shared" ref="O183" si="196">M183-N183</f>
        <v>#REF!</v>
      </c>
      <c r="P183" s="328" t="e">
        <f t="shared" ref="P183" si="197">VLOOKUP(M183,Tarifa1,3)</f>
        <v>#REF!</v>
      </c>
      <c r="Q183" s="328" t="e">
        <f t="shared" ref="Q183" si="198">O183*P183</f>
        <v>#REF!</v>
      </c>
      <c r="R183" s="328" t="e">
        <f t="shared" ref="R183" si="199">VLOOKUP(M183,Tarifa1,2)</f>
        <v>#REF!</v>
      </c>
      <c r="S183" s="328" t="e">
        <f t="shared" ref="S183" si="200">Q183+R183</f>
        <v>#REF!</v>
      </c>
      <c r="T183" s="328" t="e">
        <f t="shared" ref="T183" si="201">VLOOKUP(M183,Credito1,2)</f>
        <v>#REF!</v>
      </c>
      <c r="U183" s="328"/>
      <c r="V183" s="328">
        <v>986.59</v>
      </c>
      <c r="W183" s="328"/>
      <c r="X183" s="328"/>
      <c r="Y183" s="328">
        <f>V183</f>
        <v>986.59</v>
      </c>
      <c r="Z183" s="328">
        <f>F183-Y183</f>
        <v>7005.8099999999995</v>
      </c>
      <c r="AA183" s="448">
        <v>41378</v>
      </c>
      <c r="AB183" s="419"/>
      <c r="AC183" s="420"/>
      <c r="AD183" s="366"/>
    </row>
    <row r="184" spans="1:30" s="165" customFormat="1" ht="43.5" customHeight="1" x14ac:dyDescent="0.2">
      <c r="B184" s="403">
        <v>62</v>
      </c>
      <c r="C184" s="465" t="s">
        <v>289</v>
      </c>
      <c r="D184" s="462" t="s">
        <v>272</v>
      </c>
      <c r="E184" s="452">
        <v>327.298</v>
      </c>
      <c r="F184" s="453">
        <v>4909.47</v>
      </c>
      <c r="G184" s="452"/>
      <c r="H184" s="452"/>
      <c r="I184" s="452"/>
      <c r="J184" s="452"/>
      <c r="K184" s="453"/>
      <c r="L184" s="453"/>
      <c r="M184" s="453"/>
      <c r="N184" s="453"/>
      <c r="O184" s="453"/>
      <c r="P184" s="453"/>
      <c r="Q184" s="453"/>
      <c r="R184" s="453"/>
      <c r="S184" s="453"/>
      <c r="T184" s="453"/>
      <c r="U184" s="453"/>
      <c r="V184" s="453">
        <v>367.46559999999999</v>
      </c>
      <c r="W184" s="453"/>
      <c r="X184" s="453"/>
      <c r="Y184" s="453">
        <v>367.46559999999999</v>
      </c>
      <c r="Z184" s="453">
        <v>4542.0043999999998</v>
      </c>
      <c r="AA184" s="468"/>
      <c r="AB184" s="610"/>
      <c r="AC184" s="611"/>
      <c r="AD184" s="366"/>
    </row>
    <row r="185" spans="1:30" s="165" customFormat="1" ht="43.5" customHeight="1" x14ac:dyDescent="0.2">
      <c r="B185" s="403"/>
      <c r="C185" s="418"/>
      <c r="D185" s="462"/>
      <c r="E185" s="452"/>
      <c r="F185" s="453"/>
      <c r="G185" s="452"/>
      <c r="H185" s="452"/>
      <c r="I185" s="452"/>
      <c r="J185" s="452"/>
      <c r="K185" s="453"/>
      <c r="L185" s="453"/>
      <c r="M185" s="453"/>
      <c r="N185" s="453"/>
      <c r="O185" s="453"/>
      <c r="P185" s="453"/>
      <c r="Q185" s="453"/>
      <c r="R185" s="453"/>
      <c r="S185" s="453"/>
      <c r="T185" s="453"/>
      <c r="U185" s="453"/>
      <c r="V185" s="453"/>
      <c r="W185" s="453"/>
      <c r="X185" s="453"/>
      <c r="Y185" s="453"/>
      <c r="Z185" s="453"/>
      <c r="AA185" s="468"/>
      <c r="AB185" s="442"/>
      <c r="AC185" s="443"/>
      <c r="AD185" s="366"/>
    </row>
    <row r="186" spans="1:30" s="165" customFormat="1" ht="26.25" customHeight="1" x14ac:dyDescent="0.2">
      <c r="B186" s="509"/>
      <c r="C186" s="510" t="s">
        <v>288</v>
      </c>
      <c r="D186" s="503"/>
      <c r="E186" s="504"/>
      <c r="F186" s="505"/>
      <c r="G186" s="504">
        <v>3</v>
      </c>
      <c r="H186" s="504">
        <f t="shared" si="117"/>
        <v>3</v>
      </c>
      <c r="I186" s="504">
        <v>0</v>
      </c>
      <c r="J186" s="504">
        <v>0</v>
      </c>
      <c r="K186" s="505"/>
      <c r="L186" s="505">
        <f t="shared" si="165"/>
        <v>0</v>
      </c>
      <c r="M186" s="505" t="e">
        <f>F186+G186+H186+#REF!+L186+I186</f>
        <v>#REF!</v>
      </c>
      <c r="N186" s="505" t="e">
        <f t="shared" si="166"/>
        <v>#REF!</v>
      </c>
      <c r="O186" s="505" t="e">
        <f t="shared" si="167"/>
        <v>#REF!</v>
      </c>
      <c r="P186" s="505" t="e">
        <f t="shared" si="168"/>
        <v>#REF!</v>
      </c>
      <c r="Q186" s="505" t="e">
        <f t="shared" si="169"/>
        <v>#REF!</v>
      </c>
      <c r="R186" s="505" t="e">
        <f t="shared" si="170"/>
        <v>#REF!</v>
      </c>
      <c r="S186" s="505" t="e">
        <f t="shared" si="171"/>
        <v>#REF!</v>
      </c>
      <c r="T186" s="505" t="e">
        <f t="shared" si="172"/>
        <v>#REF!</v>
      </c>
      <c r="U186" s="505"/>
      <c r="V186" s="505"/>
      <c r="W186" s="505"/>
      <c r="X186" s="505"/>
      <c r="Y186" s="505"/>
      <c r="Z186" s="505"/>
      <c r="AA186" s="513"/>
      <c r="AB186" s="608"/>
      <c r="AC186" s="609"/>
      <c r="AD186" s="366"/>
    </row>
    <row r="187" spans="1:30" s="165" customFormat="1" ht="36.75" customHeight="1" x14ac:dyDescent="0.2">
      <c r="B187" s="403">
        <v>64</v>
      </c>
      <c r="C187" s="417" t="s">
        <v>273</v>
      </c>
      <c r="D187" s="462" t="s">
        <v>274</v>
      </c>
      <c r="E187" s="452">
        <v>313.34933333333333</v>
      </c>
      <c r="F187" s="453">
        <v>4700.24</v>
      </c>
      <c r="G187" s="452"/>
      <c r="H187" s="452"/>
      <c r="I187" s="452"/>
      <c r="J187" s="452"/>
      <c r="K187" s="453"/>
      <c r="L187" s="453"/>
      <c r="M187" s="453"/>
      <c r="N187" s="453"/>
      <c r="O187" s="453"/>
      <c r="P187" s="453"/>
      <c r="Q187" s="453"/>
      <c r="R187" s="453"/>
      <c r="S187" s="453"/>
      <c r="T187" s="453"/>
      <c r="U187" s="453"/>
      <c r="V187" s="453">
        <v>376.24030399999998</v>
      </c>
      <c r="W187" s="453"/>
      <c r="X187" s="453"/>
      <c r="Y187" s="453">
        <v>376.24030399999998</v>
      </c>
      <c r="Z187" s="453">
        <v>4342</v>
      </c>
      <c r="AA187" s="468"/>
      <c r="AB187" s="442"/>
      <c r="AC187" s="443"/>
      <c r="AD187" s="366"/>
    </row>
    <row r="188" spans="1:30" s="165" customFormat="1" ht="35.25" customHeight="1" x14ac:dyDescent="0.2">
      <c r="B188" s="403">
        <v>65</v>
      </c>
      <c r="C188" s="339" t="s">
        <v>151</v>
      </c>
      <c r="D188" s="525" t="s">
        <v>127</v>
      </c>
      <c r="E188" s="404">
        <f t="shared" si="95"/>
        <v>266.51266666666669</v>
      </c>
      <c r="F188" s="328">
        <v>3997.69</v>
      </c>
      <c r="G188" s="404">
        <v>4</v>
      </c>
      <c r="H188" s="404">
        <f t="shared" si="117"/>
        <v>4</v>
      </c>
      <c r="I188" s="404">
        <v>0</v>
      </c>
      <c r="J188" s="404">
        <v>0</v>
      </c>
      <c r="K188" s="328"/>
      <c r="L188" s="328">
        <f t="shared" si="165"/>
        <v>0</v>
      </c>
      <c r="M188" s="328" t="e">
        <f>F188+G188+H188+#REF!+L188+I188</f>
        <v>#REF!</v>
      </c>
      <c r="N188" s="328" t="e">
        <f t="shared" si="166"/>
        <v>#REF!</v>
      </c>
      <c r="O188" s="328" t="e">
        <f t="shared" si="167"/>
        <v>#REF!</v>
      </c>
      <c r="P188" s="328" t="e">
        <f t="shared" si="168"/>
        <v>#REF!</v>
      </c>
      <c r="Q188" s="328" t="e">
        <f t="shared" si="169"/>
        <v>#REF!</v>
      </c>
      <c r="R188" s="328" t="e">
        <f t="shared" si="170"/>
        <v>#REF!</v>
      </c>
      <c r="S188" s="328" t="e">
        <f t="shared" si="171"/>
        <v>#REF!</v>
      </c>
      <c r="T188" s="328" t="e">
        <f t="shared" si="172"/>
        <v>#REF!</v>
      </c>
      <c r="U188" s="328"/>
      <c r="V188" s="328">
        <v>299.8</v>
      </c>
      <c r="W188" s="328"/>
      <c r="X188" s="328"/>
      <c r="Y188" s="328">
        <f>V188</f>
        <v>299.8</v>
      </c>
      <c r="Z188" s="328">
        <v>3697.88</v>
      </c>
      <c r="AA188" s="426">
        <v>40088</v>
      </c>
      <c r="AB188" s="610"/>
      <c r="AC188" s="611"/>
      <c r="AD188" s="366"/>
    </row>
    <row r="189" spans="1:30" s="165" customFormat="1" ht="43.5" customHeight="1" x14ac:dyDescent="0.2">
      <c r="B189" s="509"/>
      <c r="C189" s="523" t="s">
        <v>152</v>
      </c>
      <c r="D189" s="503"/>
      <c r="E189" s="504"/>
      <c r="F189" s="505"/>
      <c r="G189" s="504">
        <v>7</v>
      </c>
      <c r="H189" s="504">
        <f t="shared" si="117"/>
        <v>7</v>
      </c>
      <c r="I189" s="504">
        <v>0</v>
      </c>
      <c r="J189" s="504">
        <v>0</v>
      </c>
      <c r="K189" s="505"/>
      <c r="L189" s="505">
        <f t="shared" si="165"/>
        <v>0</v>
      </c>
      <c r="M189" s="505" t="e">
        <f>F189+G189+H189+#REF!+L189+I189</f>
        <v>#REF!</v>
      </c>
      <c r="N189" s="505" t="e">
        <f t="shared" si="166"/>
        <v>#REF!</v>
      </c>
      <c r="O189" s="505" t="e">
        <f t="shared" si="167"/>
        <v>#REF!</v>
      </c>
      <c r="P189" s="505" t="e">
        <f t="shared" si="168"/>
        <v>#REF!</v>
      </c>
      <c r="Q189" s="505" t="e">
        <f t="shared" si="169"/>
        <v>#REF!</v>
      </c>
      <c r="R189" s="505" t="e">
        <f t="shared" si="170"/>
        <v>#REF!</v>
      </c>
      <c r="S189" s="505" t="e">
        <f t="shared" si="171"/>
        <v>#REF!</v>
      </c>
      <c r="T189" s="505" t="e">
        <f t="shared" si="172"/>
        <v>#REF!</v>
      </c>
      <c r="U189" s="505"/>
      <c r="V189" s="505"/>
      <c r="W189" s="505"/>
      <c r="X189" s="505"/>
      <c r="Y189" s="505"/>
      <c r="Z189" s="505"/>
      <c r="AA189" s="513"/>
      <c r="AB189" s="608"/>
      <c r="AC189" s="609"/>
      <c r="AD189" s="366"/>
    </row>
    <row r="190" spans="1:30" s="165" customFormat="1" ht="37.5" customHeight="1" x14ac:dyDescent="0.2">
      <c r="B190" s="403">
        <v>66</v>
      </c>
      <c r="C190" s="418" t="s">
        <v>209</v>
      </c>
      <c r="D190" s="458" t="s">
        <v>154</v>
      </c>
      <c r="E190" s="452">
        <v>289.11200000000002</v>
      </c>
      <c r="F190" s="453">
        <v>4336.68</v>
      </c>
      <c r="G190" s="452"/>
      <c r="H190" s="452"/>
      <c r="I190" s="452"/>
      <c r="J190" s="452"/>
      <c r="K190" s="453"/>
      <c r="L190" s="453"/>
      <c r="M190" s="453"/>
      <c r="N190" s="453"/>
      <c r="O190" s="453"/>
      <c r="P190" s="453"/>
      <c r="Q190" s="453"/>
      <c r="R190" s="453"/>
      <c r="S190" s="453"/>
      <c r="T190" s="453"/>
      <c r="U190" s="453"/>
      <c r="V190" s="453">
        <v>336.68497600000006</v>
      </c>
      <c r="W190" s="453"/>
      <c r="X190" s="453"/>
      <c r="Y190" s="453">
        <v>336.68497600000006</v>
      </c>
      <c r="Z190" s="453">
        <v>4000</v>
      </c>
      <c r="AA190" s="426">
        <v>39217</v>
      </c>
      <c r="AB190" s="610"/>
      <c r="AC190" s="611"/>
      <c r="AD190" s="366"/>
    </row>
    <row r="191" spans="1:30" s="165" customFormat="1" ht="37.5" customHeight="1" x14ac:dyDescent="0.2">
      <c r="B191" s="403">
        <v>67</v>
      </c>
      <c r="C191" s="469" t="s">
        <v>253</v>
      </c>
      <c r="D191" s="547" t="s">
        <v>254</v>
      </c>
      <c r="E191" s="452">
        <f>F191/15</f>
        <v>448.02266666666668</v>
      </c>
      <c r="F191" s="453">
        <v>6720.34</v>
      </c>
      <c r="G191" s="452"/>
      <c r="H191" s="452"/>
      <c r="I191" s="452"/>
      <c r="J191" s="452"/>
      <c r="K191" s="453"/>
      <c r="L191" s="453"/>
      <c r="M191" s="453"/>
      <c r="N191" s="453"/>
      <c r="O191" s="453"/>
      <c r="P191" s="453"/>
      <c r="Q191" s="453"/>
      <c r="R191" s="453"/>
      <c r="S191" s="453"/>
      <c r="T191" s="453"/>
      <c r="U191" s="453"/>
      <c r="V191" s="453">
        <v>720.34</v>
      </c>
      <c r="W191" s="453"/>
      <c r="X191" s="453"/>
      <c r="Y191" s="453">
        <f>V191</f>
        <v>720.34</v>
      </c>
      <c r="Z191" s="453">
        <v>6000</v>
      </c>
      <c r="AA191" s="468">
        <v>38784</v>
      </c>
      <c r="AB191" s="610"/>
      <c r="AC191" s="611"/>
      <c r="AD191" s="366"/>
    </row>
    <row r="192" spans="1:30" s="165" customFormat="1" ht="37.5" customHeight="1" x14ac:dyDescent="0.2">
      <c r="B192" s="403">
        <v>68</v>
      </c>
      <c r="C192" s="438" t="s">
        <v>255</v>
      </c>
      <c r="D192" s="548" t="s">
        <v>256</v>
      </c>
      <c r="E192" s="404">
        <f>F192/15</f>
        <v>340.53333333333336</v>
      </c>
      <c r="F192" s="328">
        <v>5108</v>
      </c>
      <c r="G192" s="404"/>
      <c r="H192" s="404"/>
      <c r="I192" s="404"/>
      <c r="J192" s="404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>
        <v>399.23</v>
      </c>
      <c r="W192" s="328"/>
      <c r="X192" s="328"/>
      <c r="Y192" s="328">
        <f>V192</f>
        <v>399.23</v>
      </c>
      <c r="Z192" s="328">
        <v>4708.7700000000004</v>
      </c>
      <c r="AA192" s="448"/>
      <c r="AB192" s="610"/>
      <c r="AC192" s="611"/>
      <c r="AD192" s="366"/>
    </row>
    <row r="193" spans="2:32" s="165" customFormat="1" ht="37.5" customHeight="1" x14ac:dyDescent="0.2">
      <c r="B193" s="403"/>
      <c r="C193" s="438"/>
      <c r="D193" s="548"/>
      <c r="E193" s="404"/>
      <c r="F193" s="328"/>
      <c r="G193" s="404"/>
      <c r="H193" s="404"/>
      <c r="I193" s="404"/>
      <c r="J193" s="404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437"/>
      <c r="AB193" s="435"/>
      <c r="AC193" s="436"/>
      <c r="AD193" s="366"/>
    </row>
    <row r="194" spans="2:32" s="165" customFormat="1" ht="23.25" customHeight="1" thickBot="1" x14ac:dyDescent="0.25">
      <c r="B194" s="534"/>
      <c r="C194" s="551" t="s">
        <v>60</v>
      </c>
      <c r="D194" s="535"/>
      <c r="E194" s="552">
        <f t="shared" ref="E194:Z194" si="202">E182+E183+E184+E185+E187+E188+E190+E191+E192+E193</f>
        <v>2639.9586666666664</v>
      </c>
      <c r="F194" s="552">
        <f t="shared" si="202"/>
        <v>39599.379999999997</v>
      </c>
      <c r="G194" s="552">
        <f t="shared" si="202"/>
        <v>6</v>
      </c>
      <c r="H194" s="552">
        <f t="shared" si="202"/>
        <v>6</v>
      </c>
      <c r="I194" s="552">
        <f t="shared" si="202"/>
        <v>0</v>
      </c>
      <c r="J194" s="552">
        <f t="shared" si="202"/>
        <v>0</v>
      </c>
      <c r="K194" s="552">
        <f t="shared" si="202"/>
        <v>0</v>
      </c>
      <c r="L194" s="552">
        <f t="shared" si="202"/>
        <v>0</v>
      </c>
      <c r="M194" s="552" t="e">
        <f t="shared" si="202"/>
        <v>#REF!</v>
      </c>
      <c r="N194" s="552" t="e">
        <f t="shared" si="202"/>
        <v>#REF!</v>
      </c>
      <c r="O194" s="552" t="e">
        <f t="shared" si="202"/>
        <v>#REF!</v>
      </c>
      <c r="P194" s="552" t="e">
        <f t="shared" si="202"/>
        <v>#REF!</v>
      </c>
      <c r="Q194" s="552" t="e">
        <f t="shared" si="202"/>
        <v>#REF!</v>
      </c>
      <c r="R194" s="552" t="e">
        <f t="shared" si="202"/>
        <v>#REF!</v>
      </c>
      <c r="S194" s="552" t="e">
        <f t="shared" si="202"/>
        <v>#REF!</v>
      </c>
      <c r="T194" s="552" t="e">
        <f t="shared" si="202"/>
        <v>#REF!</v>
      </c>
      <c r="U194" s="552">
        <f t="shared" si="202"/>
        <v>0</v>
      </c>
      <c r="V194" s="552">
        <f t="shared" si="202"/>
        <v>3589.56088</v>
      </c>
      <c r="W194" s="552">
        <f t="shared" si="202"/>
        <v>0</v>
      </c>
      <c r="X194" s="552">
        <f t="shared" si="202"/>
        <v>0</v>
      </c>
      <c r="Y194" s="552">
        <f t="shared" si="202"/>
        <v>3589.56088</v>
      </c>
      <c r="Z194" s="552">
        <f t="shared" si="202"/>
        <v>36216.5144</v>
      </c>
      <c r="AA194" s="536"/>
      <c r="AB194" s="643"/>
      <c r="AC194" s="643"/>
      <c r="AD194" s="369"/>
    </row>
    <row r="195" spans="2:32" s="165" customFormat="1" ht="18.75" customHeight="1" x14ac:dyDescent="0.2">
      <c r="B195" s="509"/>
      <c r="C195" s="549"/>
      <c r="D195" s="549"/>
      <c r="E195" s="550"/>
      <c r="F195" s="550"/>
      <c r="G195" s="550"/>
      <c r="H195" s="550"/>
      <c r="I195" s="550"/>
      <c r="J195" s="550"/>
      <c r="K195" s="550"/>
      <c r="L195" s="550"/>
      <c r="M195" s="550"/>
      <c r="N195" s="550"/>
      <c r="O195" s="550"/>
      <c r="P195" s="550"/>
      <c r="Q195" s="550"/>
      <c r="R195" s="550"/>
      <c r="S195" s="550"/>
      <c r="T195" s="550"/>
      <c r="U195" s="550"/>
      <c r="V195" s="550"/>
      <c r="W195" s="550"/>
      <c r="X195" s="550"/>
      <c r="Y195" s="550"/>
      <c r="Z195" s="550"/>
      <c r="AA195" s="512"/>
      <c r="AB195" s="607"/>
      <c r="AC195" s="607"/>
      <c r="AD195" s="177"/>
    </row>
    <row r="196" spans="2:32" s="165" customFormat="1" ht="18.75" customHeight="1" x14ac:dyDescent="0.2">
      <c r="B196" s="403"/>
      <c r="C196" s="193"/>
      <c r="D196" s="193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348"/>
      <c r="AB196" s="166"/>
      <c r="AC196" s="166"/>
      <c r="AD196" s="177"/>
    </row>
    <row r="197" spans="2:32" s="165" customFormat="1" ht="2.4500000000000002" customHeight="1" thickBot="1" x14ac:dyDescent="0.25">
      <c r="B197" s="181"/>
      <c r="C197" s="229"/>
      <c r="D197" s="224"/>
      <c r="E197" s="349"/>
      <c r="F197" s="349"/>
      <c r="G197" s="349">
        <f t="shared" ref="G197:T197" si="203">SUM(G6:G190)</f>
        <v>299</v>
      </c>
      <c r="H197" s="349">
        <f t="shared" si="203"/>
        <v>299</v>
      </c>
      <c r="I197" s="349">
        <f t="shared" si="203"/>
        <v>0</v>
      </c>
      <c r="J197" s="349">
        <f t="shared" si="203"/>
        <v>0</v>
      </c>
      <c r="K197" s="349" t="e">
        <f t="shared" si="203"/>
        <v>#REF!</v>
      </c>
      <c r="L197" s="349" t="e">
        <f t="shared" si="203"/>
        <v>#REF!</v>
      </c>
      <c r="M197" s="349" t="e">
        <f t="shared" si="203"/>
        <v>#REF!</v>
      </c>
      <c r="N197" s="349" t="e">
        <f t="shared" si="203"/>
        <v>#REF!</v>
      </c>
      <c r="O197" s="349" t="e">
        <f t="shared" si="203"/>
        <v>#REF!</v>
      </c>
      <c r="P197" s="349" t="e">
        <f t="shared" si="203"/>
        <v>#REF!</v>
      </c>
      <c r="Q197" s="349" t="e">
        <f t="shared" si="203"/>
        <v>#REF!</v>
      </c>
      <c r="R197" s="349" t="e">
        <f t="shared" si="203"/>
        <v>#REF!</v>
      </c>
      <c r="S197" s="349" t="e">
        <f t="shared" si="203"/>
        <v>#REF!</v>
      </c>
      <c r="T197" s="349" t="e">
        <f t="shared" si="203"/>
        <v>#REF!</v>
      </c>
      <c r="U197" s="349"/>
      <c r="V197" s="349"/>
      <c r="W197" s="349"/>
      <c r="X197" s="349"/>
      <c r="Y197" s="349"/>
      <c r="Z197" s="349"/>
      <c r="AA197" s="348"/>
      <c r="AB197" s="166"/>
      <c r="AC197" s="166"/>
      <c r="AD197" s="177"/>
    </row>
    <row r="198" spans="2:32" s="197" customFormat="1" ht="37.15" customHeight="1" x14ac:dyDescent="0.2">
      <c r="B198" s="403"/>
      <c r="C198" s="592"/>
      <c r="D198" s="390" t="s">
        <v>156</v>
      </c>
      <c r="E198" s="391">
        <f t="shared" ref="E198:Z198" si="204">E20+E80+E110+E133+E162+E194</f>
        <v>33520.156000000003</v>
      </c>
      <c r="F198" s="391">
        <f t="shared" si="204"/>
        <v>503466.83</v>
      </c>
      <c r="G198" s="391">
        <f t="shared" si="204"/>
        <v>128</v>
      </c>
      <c r="H198" s="391">
        <f t="shared" si="204"/>
        <v>128</v>
      </c>
      <c r="I198" s="391">
        <f t="shared" si="204"/>
        <v>0</v>
      </c>
      <c r="J198" s="391">
        <f t="shared" si="204"/>
        <v>0</v>
      </c>
      <c r="K198" s="391" t="e">
        <f t="shared" si="204"/>
        <v>#REF!</v>
      </c>
      <c r="L198" s="391" t="e">
        <f t="shared" si="204"/>
        <v>#REF!</v>
      </c>
      <c r="M198" s="391" t="e">
        <f t="shared" si="204"/>
        <v>#REF!</v>
      </c>
      <c r="N198" s="391" t="e">
        <f t="shared" si="204"/>
        <v>#REF!</v>
      </c>
      <c r="O198" s="391" t="e">
        <f t="shared" si="204"/>
        <v>#REF!</v>
      </c>
      <c r="P198" s="391" t="e">
        <f t="shared" si="204"/>
        <v>#REF!</v>
      </c>
      <c r="Q198" s="391" t="e">
        <f t="shared" si="204"/>
        <v>#REF!</v>
      </c>
      <c r="R198" s="391" t="e">
        <f t="shared" si="204"/>
        <v>#REF!</v>
      </c>
      <c r="S198" s="391" t="e">
        <f t="shared" si="204"/>
        <v>#REF!</v>
      </c>
      <c r="T198" s="391" t="e">
        <f t="shared" si="204"/>
        <v>#REF!</v>
      </c>
      <c r="U198" s="391">
        <f t="shared" si="204"/>
        <v>0</v>
      </c>
      <c r="V198" s="391">
        <f t="shared" si="204"/>
        <v>59881.552496000004</v>
      </c>
      <c r="W198" s="391">
        <f t="shared" si="204"/>
        <v>0</v>
      </c>
      <c r="X198" s="391">
        <f t="shared" si="204"/>
        <v>0</v>
      </c>
      <c r="Y198" s="391">
        <f t="shared" si="204"/>
        <v>59881.552496000004</v>
      </c>
      <c r="Z198" s="391">
        <f t="shared" si="204"/>
        <v>443837.237792</v>
      </c>
      <c r="AA198" s="392"/>
      <c r="AB198" s="393"/>
      <c r="AC198" s="394"/>
      <c r="AD198" s="196"/>
    </row>
    <row r="199" spans="2:32" s="165" customFormat="1" ht="15" x14ac:dyDescent="0.2">
      <c r="B199" s="591"/>
      <c r="C199" s="395"/>
      <c r="D199" s="395"/>
      <c r="E199" s="396"/>
      <c r="F199" s="396"/>
      <c r="G199" s="396">
        <f t="shared" ref="G199:T199" si="205">SUM(G8:G194)</f>
        <v>305</v>
      </c>
      <c r="H199" s="396">
        <f t="shared" si="205"/>
        <v>305</v>
      </c>
      <c r="I199" s="396">
        <f t="shared" si="205"/>
        <v>0</v>
      </c>
      <c r="J199" s="396">
        <f t="shared" si="205"/>
        <v>0</v>
      </c>
      <c r="K199" s="396" t="e">
        <f t="shared" si="205"/>
        <v>#REF!</v>
      </c>
      <c r="L199" s="396" t="e">
        <f t="shared" si="205"/>
        <v>#REF!</v>
      </c>
      <c r="M199" s="396" t="e">
        <f t="shared" si="205"/>
        <v>#REF!</v>
      </c>
      <c r="N199" s="396" t="e">
        <f t="shared" si="205"/>
        <v>#REF!</v>
      </c>
      <c r="O199" s="396" t="e">
        <f t="shared" si="205"/>
        <v>#REF!</v>
      </c>
      <c r="P199" s="396" t="e">
        <f t="shared" si="205"/>
        <v>#REF!</v>
      </c>
      <c r="Q199" s="396" t="e">
        <f t="shared" si="205"/>
        <v>#REF!</v>
      </c>
      <c r="R199" s="396" t="e">
        <f t="shared" si="205"/>
        <v>#REF!</v>
      </c>
      <c r="S199" s="396" t="e">
        <f t="shared" si="205"/>
        <v>#REF!</v>
      </c>
      <c r="T199" s="396" t="e">
        <f t="shared" si="205"/>
        <v>#REF!</v>
      </c>
      <c r="U199" s="396"/>
      <c r="V199" s="396"/>
      <c r="W199" s="396"/>
      <c r="X199" s="396"/>
      <c r="Y199" s="396"/>
      <c r="Z199" s="396"/>
      <c r="AA199" s="397"/>
      <c r="AB199" s="190"/>
      <c r="AC199" s="190"/>
      <c r="AD199" s="166"/>
    </row>
    <row r="200" spans="2:32" s="165" customFormat="1" ht="14.25" x14ac:dyDescent="0.2">
      <c r="B200" s="227"/>
      <c r="C200" s="199"/>
      <c r="D200" s="199"/>
      <c r="E200" s="200"/>
      <c r="F200" s="201"/>
      <c r="G200" s="202"/>
      <c r="H200" s="202"/>
      <c r="I200" s="202"/>
      <c r="J200" s="202"/>
      <c r="K200" s="198"/>
      <c r="L200" s="201"/>
      <c r="M200" s="201"/>
      <c r="N200" s="201"/>
      <c r="O200" s="201"/>
      <c r="P200" s="203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25"/>
      <c r="AB200" s="166"/>
      <c r="AC200" s="166"/>
      <c r="AD200" s="166"/>
    </row>
    <row r="201" spans="2:32" s="165" customFormat="1" ht="14.25" x14ac:dyDescent="0.2">
      <c r="B201" s="227"/>
      <c r="C201" s="199"/>
      <c r="D201" s="199"/>
      <c r="E201" s="200"/>
      <c r="F201" s="201"/>
      <c r="G201" s="202"/>
      <c r="H201" s="202"/>
      <c r="I201" s="202"/>
      <c r="J201" s="202"/>
      <c r="K201" s="198"/>
      <c r="L201" s="201"/>
      <c r="M201" s="201"/>
      <c r="N201" s="201"/>
      <c r="O201" s="201"/>
      <c r="P201" s="203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25"/>
      <c r="AB201" s="166"/>
      <c r="AC201" s="166"/>
      <c r="AD201" s="166"/>
      <c r="AF201" s="204"/>
    </row>
    <row r="202" spans="2:32" s="165" customFormat="1" ht="15" x14ac:dyDescent="0.2">
      <c r="B202" s="163"/>
      <c r="C202" s="199"/>
      <c r="D202" s="199"/>
      <c r="E202" s="200"/>
      <c r="F202" s="201"/>
      <c r="G202" s="202"/>
      <c r="H202" s="202"/>
      <c r="I202" s="202"/>
      <c r="J202" s="202"/>
      <c r="K202" s="198"/>
      <c r="L202" s="201"/>
      <c r="M202" s="201"/>
      <c r="N202" s="201"/>
      <c r="O202" s="201"/>
      <c r="P202" s="203"/>
      <c r="Q202" s="201"/>
      <c r="R202" s="201"/>
      <c r="S202" s="201"/>
      <c r="T202" s="201"/>
      <c r="U202" s="201"/>
      <c r="V202" s="201"/>
      <c r="W202" s="205" t="s">
        <v>175</v>
      </c>
      <c r="X202" s="206"/>
      <c r="Y202" s="206"/>
      <c r="Z202" s="206"/>
      <c r="AA202" s="388"/>
      <c r="AB202" s="206"/>
      <c r="AC202" s="166"/>
      <c r="AD202" s="166"/>
    </row>
    <row r="203" spans="2:32" s="165" customFormat="1" ht="14.25" x14ac:dyDescent="0.2">
      <c r="B203" s="163"/>
      <c r="C203" s="199"/>
      <c r="D203" s="199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25"/>
      <c r="AB203" s="166"/>
      <c r="AC203" s="166"/>
      <c r="AD203" s="166"/>
    </row>
    <row r="204" spans="2:32" s="165" customFormat="1" ht="14.25" x14ac:dyDescent="0.2">
      <c r="B204" s="163"/>
      <c r="C204" s="199"/>
      <c r="D204" s="199"/>
      <c r="E204" s="192"/>
      <c r="F204" s="149"/>
      <c r="G204" s="192"/>
      <c r="H204" s="192"/>
      <c r="I204" s="192"/>
      <c r="J204" s="192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225"/>
      <c r="AB204" s="166"/>
      <c r="AC204" s="166"/>
      <c r="AD204" s="166"/>
    </row>
    <row r="205" spans="2:32" s="165" customFormat="1" ht="14.25" x14ac:dyDescent="0.2">
      <c r="B205" s="163"/>
      <c r="C205" s="199"/>
      <c r="D205" s="199"/>
      <c r="E205" s="200"/>
      <c r="F205" s="201"/>
      <c r="G205" s="202"/>
      <c r="H205" s="202"/>
      <c r="I205" s="202"/>
      <c r="J205" s="202"/>
      <c r="K205" s="198"/>
      <c r="L205" s="201"/>
      <c r="M205" s="201"/>
      <c r="N205" s="201"/>
      <c r="O205" s="201"/>
      <c r="P205" s="203"/>
      <c r="Q205" s="201"/>
      <c r="R205" s="201"/>
      <c r="S205" s="201"/>
      <c r="T205" s="201"/>
      <c r="U205" s="201"/>
      <c r="V205" s="201" t="s">
        <v>252</v>
      </c>
      <c r="W205" s="201"/>
      <c r="X205" s="201"/>
      <c r="Y205" s="201"/>
      <c r="AA205" s="225"/>
      <c r="AB205" s="207"/>
      <c r="AC205" s="166"/>
      <c r="AD205" s="166"/>
    </row>
    <row r="206" spans="2:32" s="165" customFormat="1" ht="14.25" x14ac:dyDescent="0.2">
      <c r="B206" s="163"/>
      <c r="C206" s="157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Z206" s="208"/>
      <c r="AA206" s="225"/>
      <c r="AB206" s="166"/>
      <c r="AC206" s="166"/>
      <c r="AD206" s="166"/>
    </row>
    <row r="207" spans="2:32" s="165" customFormat="1" ht="14.25" x14ac:dyDescent="0.2">
      <c r="B207" s="163"/>
      <c r="C207" s="191"/>
      <c r="D207" s="191"/>
      <c r="G207" s="209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644"/>
      <c r="W207" s="644"/>
      <c r="X207" s="644"/>
      <c r="Y207" s="644"/>
      <c r="Z207" s="644"/>
      <c r="AA207" s="225"/>
      <c r="AB207" s="204"/>
      <c r="AC207" s="166"/>
      <c r="AD207" s="166"/>
    </row>
    <row r="208" spans="2:32" s="165" customFormat="1" ht="19.899999999999999" customHeight="1" x14ac:dyDescent="0.2">
      <c r="B208" s="163"/>
      <c r="C208" s="615" t="s">
        <v>157</v>
      </c>
      <c r="D208" s="615"/>
      <c r="G208" s="621"/>
      <c r="H208" s="621"/>
      <c r="I208" s="621"/>
      <c r="J208" s="621"/>
      <c r="K208" s="621"/>
      <c r="L208" s="621"/>
      <c r="M208" s="621"/>
      <c r="N208" s="621"/>
      <c r="O208" s="621"/>
      <c r="P208" s="621"/>
      <c r="Q208" s="621"/>
      <c r="R208" s="621"/>
      <c r="S208" s="621"/>
      <c r="T208" s="621"/>
      <c r="U208" s="621"/>
      <c r="V208" s="615" t="s">
        <v>237</v>
      </c>
      <c r="W208" s="615"/>
      <c r="X208" s="615"/>
      <c r="Y208" s="615"/>
      <c r="Z208" s="615"/>
      <c r="AA208" s="225"/>
      <c r="AC208" s="166"/>
      <c r="AD208" s="166"/>
    </row>
    <row r="209" spans="2:30" s="165" customFormat="1" ht="16.899999999999999" customHeight="1" x14ac:dyDescent="0.2">
      <c r="B209" s="163"/>
      <c r="C209" s="639" t="s">
        <v>257</v>
      </c>
      <c r="D209" s="639"/>
      <c r="G209" s="195"/>
      <c r="H209" s="195"/>
      <c r="I209" s="195"/>
      <c r="J209" s="195"/>
      <c r="K209" s="621"/>
      <c r="L209" s="621"/>
      <c r="M209" s="621"/>
      <c r="N209" s="621"/>
      <c r="O209" s="621"/>
      <c r="P209" s="621"/>
      <c r="Q209" s="621"/>
      <c r="R209" s="621"/>
      <c r="S209" s="621"/>
      <c r="T209" s="621"/>
      <c r="U209" s="621"/>
      <c r="V209" s="639" t="s">
        <v>238</v>
      </c>
      <c r="W209" s="639"/>
      <c r="X209" s="639"/>
      <c r="Y209" s="639"/>
      <c r="Z209" s="639"/>
      <c r="AA209" s="210"/>
      <c r="AB209" s="197"/>
      <c r="AC209" s="197"/>
      <c r="AD209" s="197"/>
    </row>
    <row r="210" spans="2:30" s="165" customFormat="1" ht="14.25" x14ac:dyDescent="0.2">
      <c r="B210" s="163"/>
      <c r="C210" s="157"/>
      <c r="Y210" s="166"/>
      <c r="Z210" s="166"/>
      <c r="AA210" s="225"/>
      <c r="AB210" s="166"/>
      <c r="AC210" s="166"/>
      <c r="AD210" s="166"/>
    </row>
    <row r="211" spans="2:30" s="165" customFormat="1" ht="16.5" x14ac:dyDescent="0.2">
      <c r="B211" s="166"/>
      <c r="C211" s="157"/>
      <c r="Y211" s="166"/>
      <c r="Z211" s="211"/>
      <c r="AA211" s="212"/>
      <c r="AB211" s="212"/>
      <c r="AC211" s="213"/>
      <c r="AD211" s="214"/>
    </row>
    <row r="212" spans="2:30" s="165" customFormat="1" ht="16.5" x14ac:dyDescent="0.2">
      <c r="C212" s="157"/>
      <c r="Y212" s="166"/>
      <c r="Z212" s="215"/>
      <c r="AA212" s="215"/>
      <c r="AB212" s="215"/>
      <c r="AC212" s="214"/>
      <c r="AD212" s="214"/>
    </row>
    <row r="213" spans="2:30" s="165" customFormat="1" ht="16.5" x14ac:dyDescent="0.2">
      <c r="C213" s="157"/>
      <c r="Y213" s="166"/>
      <c r="Z213" s="215"/>
      <c r="AA213" s="215"/>
      <c r="AB213" s="215"/>
      <c r="AC213" s="214"/>
      <c r="AD213" s="214"/>
    </row>
    <row r="214" spans="2:30" s="165" customFormat="1" ht="16.5" x14ac:dyDescent="0.2">
      <c r="C214" s="157"/>
      <c r="Y214" s="166"/>
      <c r="Z214" s="215"/>
      <c r="AA214" s="215"/>
      <c r="AB214" s="215"/>
      <c r="AC214" s="214"/>
      <c r="AD214" s="214"/>
    </row>
    <row r="215" spans="2:30" s="165" customFormat="1" ht="16.5" x14ac:dyDescent="0.2">
      <c r="C215" s="157"/>
      <c r="Y215" s="166"/>
      <c r="Z215" s="215"/>
      <c r="AA215" s="215"/>
      <c r="AB215" s="215"/>
      <c r="AC215" s="214"/>
      <c r="AD215" s="214"/>
    </row>
    <row r="216" spans="2:30" s="165" customFormat="1" ht="16.5" x14ac:dyDescent="0.2">
      <c r="C216" s="157"/>
      <c r="Y216" s="166"/>
      <c r="Z216" s="215"/>
      <c r="AA216" s="215"/>
      <c r="AB216" s="215"/>
      <c r="AC216" s="625"/>
      <c r="AD216" s="625"/>
    </row>
    <row r="217" spans="2:30" s="165" customFormat="1" ht="16.5" x14ac:dyDescent="0.2">
      <c r="C217" s="157"/>
      <c r="Y217" s="166"/>
      <c r="Z217" s="215"/>
      <c r="AA217" s="215"/>
      <c r="AB217" s="215"/>
      <c r="AC217" s="214"/>
      <c r="AD217" s="214"/>
    </row>
    <row r="218" spans="2:30" s="165" customFormat="1" ht="16.5" x14ac:dyDescent="0.2">
      <c r="C218" s="157"/>
      <c r="Y218" s="209"/>
      <c r="Z218" s="215"/>
      <c r="AA218" s="215"/>
      <c r="AB218" s="215"/>
      <c r="AC218" s="214"/>
      <c r="AD218" s="214"/>
    </row>
    <row r="219" spans="2:30" s="165" customFormat="1" ht="16.5" x14ac:dyDescent="0.2">
      <c r="C219" s="157"/>
      <c r="Y219" s="166"/>
      <c r="Z219" s="215"/>
      <c r="AA219" s="215"/>
      <c r="AB219" s="215"/>
      <c r="AC219" s="214"/>
      <c r="AD219" s="214"/>
    </row>
    <row r="220" spans="2:30" s="165" customFormat="1" ht="16.5" x14ac:dyDescent="0.2">
      <c r="C220" s="157"/>
      <c r="D220" s="216"/>
      <c r="Y220" s="166"/>
      <c r="Z220" s="214"/>
      <c r="AA220" s="212"/>
      <c r="AB220" s="214"/>
      <c r="AC220" s="214"/>
      <c r="AD220" s="214"/>
    </row>
    <row r="221" spans="2:30" s="165" customFormat="1" ht="16.5" x14ac:dyDescent="0.2">
      <c r="C221" s="157"/>
      <c r="Y221" s="166"/>
      <c r="Z221" s="214"/>
      <c r="AA221" s="212"/>
      <c r="AB221" s="213"/>
      <c r="AC221" s="214"/>
      <c r="AD221" s="214"/>
    </row>
    <row r="222" spans="2:30" s="165" customFormat="1" x14ac:dyDescent="0.2">
      <c r="C222" s="157"/>
      <c r="Y222" s="166"/>
      <c r="Z222" s="166"/>
      <c r="AA222" s="225"/>
      <c r="AB222" s="166"/>
      <c r="AC222" s="166"/>
      <c r="AD222" s="166"/>
    </row>
    <row r="223" spans="2:30" s="165" customFormat="1" x14ac:dyDescent="0.2">
      <c r="C223" s="157"/>
      <c r="Y223" s="166"/>
      <c r="Z223" s="166"/>
      <c r="AA223" s="225"/>
      <c r="AB223" s="166"/>
      <c r="AC223" s="166"/>
      <c r="AD223" s="166"/>
    </row>
    <row r="224" spans="2:30" s="165" customFormat="1" x14ac:dyDescent="0.2">
      <c r="C224" s="157"/>
      <c r="Y224" s="166"/>
      <c r="Z224" s="166"/>
      <c r="AA224" s="225"/>
      <c r="AB224" s="166"/>
      <c r="AC224" s="166"/>
      <c r="AD224" s="166"/>
    </row>
    <row r="225" spans="2:30" s="165" customFormat="1" x14ac:dyDescent="0.2">
      <c r="C225" s="157"/>
      <c r="Y225" s="207"/>
      <c r="Z225" s="166"/>
      <c r="AA225" s="225"/>
      <c r="AB225" s="207"/>
      <c r="AC225" s="166"/>
      <c r="AD225" s="166"/>
    </row>
    <row r="226" spans="2:30" s="165" customFormat="1" x14ac:dyDescent="0.2">
      <c r="C226" s="157"/>
      <c r="Y226" s="207"/>
      <c r="Z226" s="166"/>
      <c r="AA226" s="225"/>
      <c r="AB226" s="207"/>
      <c r="AC226" s="166"/>
      <c r="AD226" s="217"/>
    </row>
    <row r="227" spans="2:30" s="165" customFormat="1" x14ac:dyDescent="0.2">
      <c r="C227" s="157"/>
      <c r="Y227" s="207"/>
      <c r="Z227" s="166"/>
      <c r="AA227" s="225"/>
      <c r="AB227" s="207"/>
      <c r="AC227" s="166"/>
      <c r="AD227" s="217"/>
    </row>
    <row r="228" spans="2:30" s="165" customFormat="1" x14ac:dyDescent="0.2">
      <c r="C228" s="157"/>
      <c r="Y228" s="207"/>
      <c r="Z228" s="166"/>
      <c r="AA228" s="225"/>
      <c r="AB228" s="207"/>
      <c r="AC228" s="166"/>
      <c r="AD228" s="166"/>
    </row>
    <row r="229" spans="2:30" s="165" customFormat="1" x14ac:dyDescent="0.2">
      <c r="C229" s="157"/>
      <c r="Y229" s="207"/>
      <c r="Z229" s="218"/>
      <c r="AA229" s="225"/>
      <c r="AB229" s="219"/>
      <c r="AC229" s="166"/>
      <c r="AD229" s="166"/>
    </row>
    <row r="230" spans="2:30" s="165" customFormat="1" x14ac:dyDescent="0.2">
      <c r="C230" s="225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Y230" s="207"/>
      <c r="Z230" s="166"/>
      <c r="AA230" s="225"/>
      <c r="AB230" s="166"/>
      <c r="AC230" s="166"/>
      <c r="AD230" s="166"/>
    </row>
    <row r="231" spans="2:30" s="165" customFormat="1" x14ac:dyDescent="0.2">
      <c r="B231" s="166"/>
      <c r="C231" s="220"/>
      <c r="D231" s="220"/>
      <c r="E231" s="220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Y231" s="207"/>
      <c r="Z231" s="166"/>
      <c r="AA231" s="225"/>
      <c r="AB231" s="166"/>
      <c r="AC231" s="166"/>
      <c r="AD231" s="166"/>
    </row>
    <row r="232" spans="2:30" s="165" customFormat="1" ht="15" x14ac:dyDescent="0.2">
      <c r="B232" s="220"/>
      <c r="C232" s="445"/>
      <c r="D232" s="445"/>
      <c r="E232" s="445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Y232" s="207"/>
      <c r="Z232" s="166"/>
      <c r="AA232" s="225"/>
      <c r="AB232" s="166"/>
      <c r="AC232" s="166"/>
      <c r="AD232" s="166"/>
    </row>
    <row r="233" spans="2:30" x14ac:dyDescent="0.2">
      <c r="B233" s="445"/>
      <c r="C233" s="225"/>
      <c r="D233" s="32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Y233" s="39"/>
      <c r="Z233" s="32"/>
      <c r="AA233" s="225"/>
      <c r="AB233" s="32"/>
      <c r="AC233" s="32"/>
      <c r="AD233" s="32"/>
    </row>
    <row r="234" spans="2:30" x14ac:dyDescent="0.2">
      <c r="B234" s="31"/>
      <c r="X234" s="5"/>
      <c r="Y234" s="39"/>
      <c r="Z234" s="32"/>
      <c r="AA234" s="225"/>
      <c r="AB234" s="32"/>
      <c r="AC234" s="32"/>
      <c r="AD234" s="32"/>
    </row>
    <row r="235" spans="2:30" x14ac:dyDescent="0.2">
      <c r="X235" s="5"/>
      <c r="Y235" s="39"/>
      <c r="Z235" s="32"/>
      <c r="AA235" s="225"/>
      <c r="AB235" s="32"/>
      <c r="AC235" s="32"/>
      <c r="AD235" s="32"/>
    </row>
    <row r="236" spans="2:30" ht="14.25" x14ac:dyDescent="0.2">
      <c r="X236" s="33"/>
      <c r="Y236" s="40"/>
      <c r="Z236" s="44"/>
      <c r="AA236" s="225"/>
      <c r="AB236" s="32"/>
      <c r="AC236" s="32"/>
      <c r="AD236" s="32"/>
    </row>
    <row r="237" spans="2:30" ht="14.25" x14ac:dyDescent="0.2">
      <c r="Y237" s="32"/>
      <c r="Z237" s="44"/>
      <c r="AA237" s="225"/>
      <c r="AB237" s="32"/>
      <c r="AC237" s="32"/>
      <c r="AD237" s="32"/>
    </row>
    <row r="238" spans="2:30" ht="14.25" x14ac:dyDescent="0.2">
      <c r="Z238" s="44"/>
    </row>
  </sheetData>
  <mergeCells count="150">
    <mergeCell ref="AB4:AC6"/>
    <mergeCell ref="AA100:AA102"/>
    <mergeCell ref="AB35:AC37"/>
    <mergeCell ref="AA35:AA37"/>
    <mergeCell ref="AB100:AC101"/>
    <mergeCell ref="AA4:AA6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40:AC40"/>
    <mergeCell ref="AB41:AC41"/>
    <mergeCell ref="AB42:AC42"/>
    <mergeCell ref="AB43:AC43"/>
    <mergeCell ref="AB44:AC44"/>
    <mergeCell ref="AB18:AC18"/>
    <mergeCell ref="AB19:AC19"/>
    <mergeCell ref="AB20:AC20"/>
    <mergeCell ref="B4:B6"/>
    <mergeCell ref="D4:D6"/>
    <mergeCell ref="E5:E6"/>
    <mergeCell ref="B2:Z2"/>
    <mergeCell ref="B3:Z3"/>
    <mergeCell ref="F4:J4"/>
    <mergeCell ref="N4:S4"/>
    <mergeCell ref="V4:Y4"/>
    <mergeCell ref="V5:V6"/>
    <mergeCell ref="X5:X6"/>
    <mergeCell ref="C4:C6"/>
    <mergeCell ref="AC216:AD216"/>
    <mergeCell ref="B33:Z33"/>
    <mergeCell ref="B34:Z34"/>
    <mergeCell ref="V178:Y178"/>
    <mergeCell ref="D36:D37"/>
    <mergeCell ref="V36:V37"/>
    <mergeCell ref="X36:X37"/>
    <mergeCell ref="B178:B180"/>
    <mergeCell ref="AA133:AC133"/>
    <mergeCell ref="V35:Y35"/>
    <mergeCell ref="V100:Y100"/>
    <mergeCell ref="X179:X180"/>
    <mergeCell ref="C209:D209"/>
    <mergeCell ref="V209:Z209"/>
    <mergeCell ref="AB178:AC180"/>
    <mergeCell ref="AA178:AA180"/>
    <mergeCell ref="AB194:AC194"/>
    <mergeCell ref="V207:Z207"/>
    <mergeCell ref="AB181:AC181"/>
    <mergeCell ref="AB182:AC182"/>
    <mergeCell ref="AB184:AC184"/>
    <mergeCell ref="AB186:AC186"/>
    <mergeCell ref="AB188:AC188"/>
    <mergeCell ref="K209:U209"/>
    <mergeCell ref="C208:D208"/>
    <mergeCell ref="C27:D27"/>
    <mergeCell ref="C25:D25"/>
    <mergeCell ref="V208:Z208"/>
    <mergeCell ref="F35:J35"/>
    <mergeCell ref="N35:S35"/>
    <mergeCell ref="F100:J100"/>
    <mergeCell ref="N100:S100"/>
    <mergeCell ref="G208:U208"/>
    <mergeCell ref="F178:J178"/>
    <mergeCell ref="N178:S178"/>
    <mergeCell ref="AB56:AC56"/>
    <mergeCell ref="AB57:AC57"/>
    <mergeCell ref="AB64:AC64"/>
    <mergeCell ref="AB70:AC70"/>
    <mergeCell ref="AB71:AC71"/>
    <mergeCell ref="AB72:AC72"/>
    <mergeCell ref="AB73:AC73"/>
    <mergeCell ref="V26:Z26"/>
    <mergeCell ref="C26:D26"/>
    <mergeCell ref="AB75:AC75"/>
    <mergeCell ref="AB76:AC76"/>
    <mergeCell ref="AB77:AC77"/>
    <mergeCell ref="AB78:AC78"/>
    <mergeCell ref="AB79:AC79"/>
    <mergeCell ref="AB38:AC38"/>
    <mergeCell ref="AB39:AC39"/>
    <mergeCell ref="AB49:AC49"/>
    <mergeCell ref="AB50:AC50"/>
    <mergeCell ref="AB51:AC51"/>
    <mergeCell ref="AB52:AC52"/>
    <mergeCell ref="AB53:AC53"/>
    <mergeCell ref="AB45:AC45"/>
    <mergeCell ref="AB46:AC46"/>
    <mergeCell ref="AB47:AC47"/>
    <mergeCell ref="AB48:AC48"/>
    <mergeCell ref="AB74:AC74"/>
    <mergeCell ref="AB65:AC65"/>
    <mergeCell ref="AB66:AC66"/>
    <mergeCell ref="AB67:AC67"/>
    <mergeCell ref="AB68:AC68"/>
    <mergeCell ref="AB69:AC69"/>
    <mergeCell ref="AB54:AC54"/>
    <mergeCell ref="AB55:AC55"/>
    <mergeCell ref="AB123:AC123"/>
    <mergeCell ref="AB124:AC124"/>
    <mergeCell ref="AB125:AC125"/>
    <mergeCell ref="AB126:AC126"/>
    <mergeCell ref="AB128:AC128"/>
    <mergeCell ref="AB103:AC103"/>
    <mergeCell ref="AB104:AC104"/>
    <mergeCell ref="AB105:AC105"/>
    <mergeCell ref="AB106:AC106"/>
    <mergeCell ref="AB122:AC122"/>
    <mergeCell ref="AB107:AC107"/>
    <mergeCell ref="AB108:AC108"/>
    <mergeCell ref="AB109:AC109"/>
    <mergeCell ref="AB152:AC152"/>
    <mergeCell ref="AB143:AC143"/>
    <mergeCell ref="AB144:AC144"/>
    <mergeCell ref="AB145:AC145"/>
    <mergeCell ref="AB146:AC146"/>
    <mergeCell ref="AB147:AC147"/>
    <mergeCell ref="AB139:AC139"/>
    <mergeCell ref="AB140:AC140"/>
    <mergeCell ref="AB141:AC141"/>
    <mergeCell ref="AB142:AC142"/>
    <mergeCell ref="AB7:AC7"/>
    <mergeCell ref="E36:E37"/>
    <mergeCell ref="C82:D82"/>
    <mergeCell ref="C83:D83"/>
    <mergeCell ref="V83:Z83"/>
    <mergeCell ref="C84:D84"/>
    <mergeCell ref="AB195:AC195"/>
    <mergeCell ref="AB157:AC157"/>
    <mergeCell ref="AB158:AC158"/>
    <mergeCell ref="AB159:AC159"/>
    <mergeCell ref="AB160:AC160"/>
    <mergeCell ref="AB161:AC161"/>
    <mergeCell ref="AB153:AC153"/>
    <mergeCell ref="AB154:AC154"/>
    <mergeCell ref="AB155:AC155"/>
    <mergeCell ref="AB156:AC156"/>
    <mergeCell ref="AB189:AC189"/>
    <mergeCell ref="AB190:AC190"/>
    <mergeCell ref="AB191:AC191"/>
    <mergeCell ref="AB192:AC192"/>
    <mergeCell ref="AB148:AC148"/>
    <mergeCell ref="AB149:AC149"/>
    <mergeCell ref="AB150:AC150"/>
    <mergeCell ref="AB151:AC151"/>
  </mergeCells>
  <pageMargins left="0.25" right="0.25" top="0.75" bottom="0.75" header="0.3" footer="0.3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158</v>
      </c>
      <c r="C2" s="8"/>
      <c r="D2" s="8"/>
      <c r="E2" s="8"/>
      <c r="F2" s="8"/>
      <c r="G2" s="8"/>
    </row>
    <row r="3" spans="1:7" x14ac:dyDescent="0.2">
      <c r="B3" s="9" t="s">
        <v>159</v>
      </c>
      <c r="C3" s="8"/>
      <c r="D3" s="8"/>
      <c r="E3" s="8"/>
      <c r="F3" s="8"/>
      <c r="G3" s="8"/>
    </row>
    <row r="4" spans="1:7" x14ac:dyDescent="0.2">
      <c r="B4" s="20" t="s">
        <v>160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86" t="s">
        <v>161</v>
      </c>
      <c r="C7" s="686"/>
      <c r="D7" s="686"/>
      <c r="E7" s="8"/>
      <c r="F7" s="687" t="s">
        <v>162</v>
      </c>
      <c r="G7" s="688"/>
    </row>
    <row r="8" spans="1:7" ht="14.25" customHeight="1" x14ac:dyDescent="0.2">
      <c r="B8" s="689" t="s">
        <v>7</v>
      </c>
      <c r="C8" s="689"/>
      <c r="D8" s="689"/>
      <c r="E8" s="8"/>
      <c r="F8" s="690" t="s">
        <v>163</v>
      </c>
      <c r="G8" s="691"/>
    </row>
    <row r="9" spans="1:7" ht="8.25" customHeight="1" x14ac:dyDescent="0.2">
      <c r="B9" s="683"/>
      <c r="C9" s="683"/>
      <c r="D9" s="683"/>
      <c r="E9" s="8"/>
      <c r="F9" s="684"/>
      <c r="G9" s="685"/>
    </row>
    <row r="10" spans="1:7" ht="16.5" customHeight="1" x14ac:dyDescent="0.2">
      <c r="B10" s="10" t="s">
        <v>21</v>
      </c>
      <c r="C10" s="10" t="s">
        <v>25</v>
      </c>
      <c r="D10" s="10" t="s">
        <v>164</v>
      </c>
      <c r="E10" s="8"/>
      <c r="F10" s="10" t="s">
        <v>165</v>
      </c>
      <c r="G10" s="10" t="s">
        <v>166</v>
      </c>
    </row>
    <row r="11" spans="1:7" x14ac:dyDescent="0.2">
      <c r="A11" s="2"/>
      <c r="B11" s="10" t="s">
        <v>44</v>
      </c>
      <c r="C11" s="10" t="s">
        <v>47</v>
      </c>
      <c r="D11" s="10" t="s">
        <v>167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168</v>
      </c>
      <c r="C30" s="8"/>
      <c r="D30" s="8"/>
      <c r="E30" s="8"/>
      <c r="F30" s="8"/>
      <c r="G30" s="8"/>
    </row>
    <row r="31" spans="1:7" ht="15.75" x14ac:dyDescent="0.25">
      <c r="B31" s="19" t="s">
        <v>169</v>
      </c>
      <c r="C31" s="8"/>
      <c r="D31" s="8"/>
      <c r="E31" s="8"/>
      <c r="F31" s="8"/>
      <c r="G31" s="8"/>
    </row>
    <row r="32" spans="1:7" x14ac:dyDescent="0.2">
      <c r="B32" s="30" t="s">
        <v>170</v>
      </c>
      <c r="C32" s="8"/>
      <c r="D32" s="8"/>
      <c r="E32" s="8"/>
      <c r="F32" s="8"/>
      <c r="G32" s="8"/>
    </row>
    <row r="41" spans="2:7" x14ac:dyDescent="0.2">
      <c r="B41" s="6" t="s">
        <v>171</v>
      </c>
    </row>
    <row r="44" spans="2:7" ht="17.25" customHeight="1" x14ac:dyDescent="0.2">
      <c r="B44" s="686" t="s">
        <v>161</v>
      </c>
      <c r="C44" s="686"/>
      <c r="D44" s="686"/>
      <c r="E44" s="8"/>
      <c r="F44" s="687" t="s">
        <v>172</v>
      </c>
      <c r="G44" s="688"/>
    </row>
    <row r="45" spans="2:7" x14ac:dyDescent="0.2">
      <c r="B45" s="689" t="s">
        <v>7</v>
      </c>
      <c r="C45" s="689"/>
      <c r="D45" s="689"/>
      <c r="E45" s="8"/>
      <c r="F45" s="690" t="s">
        <v>173</v>
      </c>
      <c r="G45" s="691"/>
    </row>
    <row r="46" spans="2:7" ht="5.25" customHeight="1" x14ac:dyDescent="0.2">
      <c r="B46" s="683"/>
      <c r="C46" s="683"/>
      <c r="D46" s="683"/>
      <c r="E46" s="8"/>
      <c r="F46" s="684"/>
      <c r="G46" s="685"/>
    </row>
    <row r="47" spans="2:7" x14ac:dyDescent="0.2">
      <c r="B47" s="10" t="s">
        <v>21</v>
      </c>
      <c r="C47" s="10" t="s">
        <v>25</v>
      </c>
      <c r="D47" s="10" t="s">
        <v>164</v>
      </c>
      <c r="E47" s="8"/>
      <c r="F47" s="10" t="s">
        <v>165</v>
      </c>
      <c r="G47" s="10" t="s">
        <v>174</v>
      </c>
    </row>
    <row r="48" spans="2:7" x14ac:dyDescent="0.2">
      <c r="B48" s="10" t="s">
        <v>44</v>
      </c>
      <c r="C48" s="10" t="s">
        <v>47</v>
      </c>
      <c r="D48" s="10" t="s">
        <v>167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93" t="s">
        <v>3</v>
      </c>
      <c r="F1" s="694"/>
      <c r="G1" s="694"/>
      <c r="H1" s="694"/>
      <c r="I1" s="694"/>
      <c r="J1" s="694"/>
      <c r="K1" s="694"/>
      <c r="L1" s="695"/>
      <c r="M1" s="25"/>
      <c r="N1" s="67" t="s">
        <v>4</v>
      </c>
      <c r="O1" s="68"/>
      <c r="P1" s="696" t="s">
        <v>5</v>
      </c>
      <c r="Q1" s="697"/>
      <c r="R1" s="697"/>
      <c r="S1" s="697"/>
      <c r="T1" s="697"/>
      <c r="U1" s="698"/>
      <c r="V1" s="67" t="s">
        <v>6</v>
      </c>
      <c r="W1" s="67" t="s">
        <v>7</v>
      </c>
      <c r="X1" s="54"/>
      <c r="Y1" s="24" t="s">
        <v>8</v>
      </c>
      <c r="Z1" s="693" t="s">
        <v>9</v>
      </c>
      <c r="AA1" s="694"/>
      <c r="AB1" s="694"/>
      <c r="AC1" s="694"/>
      <c r="AD1" s="694"/>
      <c r="AE1" s="694"/>
      <c r="AF1" s="695"/>
      <c r="AG1" s="704" t="s">
        <v>223</v>
      </c>
      <c r="AH1" s="142" t="s">
        <v>10</v>
      </c>
      <c r="AI1" s="705" t="s">
        <v>222</v>
      </c>
      <c r="AJ1" s="135"/>
      <c r="AK1" s="699" t="s">
        <v>224</v>
      </c>
      <c r="AM1" s="692" t="s">
        <v>223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702" t="s">
        <v>30</v>
      </c>
      <c r="AB2" s="24" t="s">
        <v>32</v>
      </c>
      <c r="AC2" s="24" t="s">
        <v>31</v>
      </c>
      <c r="AD2" s="36" t="s">
        <v>32</v>
      </c>
      <c r="AE2" s="702" t="s">
        <v>178</v>
      </c>
      <c r="AF2" s="41" t="s">
        <v>33</v>
      </c>
      <c r="AG2" s="704"/>
      <c r="AH2" s="143" t="s">
        <v>34</v>
      </c>
      <c r="AI2" s="706"/>
      <c r="AJ2" s="136" t="s">
        <v>221</v>
      </c>
      <c r="AK2" s="700"/>
      <c r="AM2" s="692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703"/>
      <c r="AB3" s="29" t="s">
        <v>179</v>
      </c>
      <c r="AC3" s="29" t="s">
        <v>52</v>
      </c>
      <c r="AD3" s="38" t="s">
        <v>53</v>
      </c>
      <c r="AE3" s="703"/>
      <c r="AF3" s="42" t="s">
        <v>54</v>
      </c>
      <c r="AG3" s="704"/>
      <c r="AH3" s="144" t="s">
        <v>55</v>
      </c>
      <c r="AI3" s="707"/>
      <c r="AJ3" s="137"/>
      <c r="AK3" s="701"/>
      <c r="AM3" s="692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197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194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186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187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188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189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190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191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192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193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196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205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6" customFormat="1" ht="22.5" x14ac:dyDescent="0.2">
      <c r="A17" s="297">
        <v>13</v>
      </c>
      <c r="B17" s="298" t="s">
        <v>149</v>
      </c>
      <c r="C17" s="299" t="s">
        <v>150</v>
      </c>
      <c r="D17" s="300">
        <f t="shared" si="9"/>
        <v>593.93333333333328</v>
      </c>
      <c r="E17" s="301">
        <f t="shared" si="10"/>
        <v>8909</v>
      </c>
      <c r="F17" s="300">
        <v>0</v>
      </c>
      <c r="G17" s="300">
        <v>0</v>
      </c>
      <c r="H17" s="300">
        <v>0</v>
      </c>
      <c r="I17" s="300">
        <v>0</v>
      </c>
      <c r="J17" s="300"/>
      <c r="K17" s="300">
        <v>0</v>
      </c>
      <c r="L17" s="302">
        <f t="shared" si="0"/>
        <v>8909</v>
      </c>
      <c r="M17" s="303"/>
      <c r="N17" s="304">
        <f t="shared" si="1"/>
        <v>0</v>
      </c>
      <c r="O17" s="304">
        <f t="shared" si="2"/>
        <v>8909</v>
      </c>
      <c r="P17" s="304">
        <v>5925.91</v>
      </c>
      <c r="Q17" s="304">
        <f t="shared" si="3"/>
        <v>2983.09</v>
      </c>
      <c r="R17" s="304">
        <v>0.21360000000000001</v>
      </c>
      <c r="S17" s="304">
        <f t="shared" si="4"/>
        <v>637.18802400000004</v>
      </c>
      <c r="T17" s="304">
        <v>627.6</v>
      </c>
      <c r="U17" s="304">
        <f t="shared" si="5"/>
        <v>1264.788024</v>
      </c>
      <c r="V17" s="304">
        <f t="shared" si="6"/>
        <v>0</v>
      </c>
      <c r="W17" s="304">
        <f t="shared" si="7"/>
        <v>1264.788024</v>
      </c>
      <c r="X17" s="305"/>
      <c r="Y17" s="306">
        <f t="shared" si="11"/>
        <v>0</v>
      </c>
      <c r="Z17" s="307">
        <f t="shared" si="12"/>
        <v>1264.788024</v>
      </c>
      <c r="AA17" s="307"/>
      <c r="AB17" s="307"/>
      <c r="AC17" s="307"/>
      <c r="AD17" s="307"/>
      <c r="AE17" s="307"/>
      <c r="AF17" s="308">
        <f t="shared" si="13"/>
        <v>1264.788024</v>
      </c>
      <c r="AG17" s="309">
        <f>(AH17*0.05)+AH17</f>
        <v>8026.4225748000008</v>
      </c>
      <c r="AH17" s="310">
        <f t="shared" si="15"/>
        <v>7644.2119760000005</v>
      </c>
      <c r="AI17" s="311">
        <f t="shared" si="16"/>
        <v>17818</v>
      </c>
      <c r="AJ17" s="312">
        <f t="shared" si="17"/>
        <v>9176.27</v>
      </c>
      <c r="AK17" s="313">
        <v>8909</v>
      </c>
      <c r="AL17" s="314"/>
      <c r="AM17" s="315">
        <v>7644.1142147999999</v>
      </c>
    </row>
    <row r="18" spans="1:41" x14ac:dyDescent="0.2">
      <c r="A18" s="48">
        <v>14</v>
      </c>
      <c r="B18" s="106" t="s">
        <v>200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201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2" customFormat="1" x14ac:dyDescent="0.2">
      <c r="A20" s="255">
        <v>16</v>
      </c>
      <c r="B20" s="256" t="s">
        <v>140</v>
      </c>
      <c r="C20" s="257" t="s">
        <v>89</v>
      </c>
      <c r="D20" s="258">
        <f t="shared" si="9"/>
        <v>330.33333333333331</v>
      </c>
      <c r="E20" s="259">
        <f t="shared" si="10"/>
        <v>4955</v>
      </c>
      <c r="F20" s="258">
        <v>0</v>
      </c>
      <c r="G20" s="258">
        <v>0</v>
      </c>
      <c r="H20" s="258"/>
      <c r="I20" s="258"/>
      <c r="J20" s="258"/>
      <c r="K20" s="258">
        <v>0</v>
      </c>
      <c r="L20" s="260">
        <f t="shared" si="0"/>
        <v>4955</v>
      </c>
      <c r="M20" s="261"/>
      <c r="N20" s="262">
        <f t="shared" si="1"/>
        <v>0</v>
      </c>
      <c r="O20" s="262">
        <f t="shared" si="2"/>
        <v>4955</v>
      </c>
      <c r="P20" s="262">
        <v>4949.5600000000004</v>
      </c>
      <c r="Q20" s="262">
        <f t="shared" si="3"/>
        <v>5.4399999999995998</v>
      </c>
      <c r="R20" s="262">
        <v>0.1792</v>
      </c>
      <c r="S20" s="262">
        <f t="shared" si="4"/>
        <v>0.97484799999992833</v>
      </c>
      <c r="T20" s="262">
        <v>452.55</v>
      </c>
      <c r="U20" s="262">
        <f t="shared" si="5"/>
        <v>453.52484799999996</v>
      </c>
      <c r="V20" s="262">
        <f t="shared" si="6"/>
        <v>0</v>
      </c>
      <c r="W20" s="262">
        <f t="shared" si="7"/>
        <v>453.52484799999996</v>
      </c>
      <c r="X20" s="263"/>
      <c r="Y20" s="264">
        <f t="shared" si="11"/>
        <v>0</v>
      </c>
      <c r="Z20" s="265">
        <f t="shared" si="12"/>
        <v>453.52484799999996</v>
      </c>
      <c r="AA20" s="265"/>
      <c r="AB20" s="265"/>
      <c r="AC20" s="265"/>
      <c r="AD20" s="265"/>
      <c r="AE20" s="265"/>
      <c r="AF20" s="266">
        <f t="shared" si="13"/>
        <v>453.52484799999996</v>
      </c>
      <c r="AG20" s="267">
        <f t="shared" si="18"/>
        <v>4726.5489096000001</v>
      </c>
      <c r="AH20" s="98">
        <f t="shared" si="15"/>
        <v>4501.475152</v>
      </c>
      <c r="AI20" s="268">
        <f t="shared" si="16"/>
        <v>9910</v>
      </c>
      <c r="AJ20" s="269">
        <f>(AK20*0.05)+AK20</f>
        <v>5202.75</v>
      </c>
      <c r="AK20" s="270">
        <v>4955</v>
      </c>
      <c r="AL20" s="271"/>
      <c r="AM20" s="93">
        <v>4725.461580000001</v>
      </c>
      <c r="AN20" s="273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6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217</v>
      </c>
      <c r="C22" s="62" t="s">
        <v>218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207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219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208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211</v>
      </c>
      <c r="C28" s="60" t="s">
        <v>212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198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185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181</v>
      </c>
      <c r="C34" s="61" t="s">
        <v>182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206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214</v>
      </c>
      <c r="C36" s="60" t="s">
        <v>215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0" customFormat="1" x14ac:dyDescent="0.2">
      <c r="A38" s="231">
        <v>34</v>
      </c>
      <c r="B38" s="230" t="s">
        <v>125</v>
      </c>
      <c r="C38" s="232" t="s">
        <v>100</v>
      </c>
      <c r="D38" s="233">
        <f t="shared" si="9"/>
        <v>404.4</v>
      </c>
      <c r="E38" s="234">
        <f t="shared" si="10"/>
        <v>6066</v>
      </c>
      <c r="F38" s="233">
        <v>0</v>
      </c>
      <c r="G38" s="233">
        <v>0</v>
      </c>
      <c r="H38" s="233">
        <v>0</v>
      </c>
      <c r="I38" s="233">
        <v>0</v>
      </c>
      <c r="J38" s="233"/>
      <c r="K38" s="233">
        <v>0</v>
      </c>
      <c r="L38" s="235">
        <f t="shared" si="0"/>
        <v>6066</v>
      </c>
      <c r="M38" s="236"/>
      <c r="N38" s="237">
        <f t="shared" ref="N38:N73" si="19">IF(D38=47.16,0,IF(D38&gt;47.16,I38*0.5,0))</f>
        <v>0</v>
      </c>
      <c r="O38" s="237">
        <f t="shared" si="2"/>
        <v>6066</v>
      </c>
      <c r="P38" s="237">
        <v>5925.91</v>
      </c>
      <c r="Q38" s="237">
        <f t="shared" si="3"/>
        <v>140.09000000000015</v>
      </c>
      <c r="R38" s="237">
        <v>0.21360000000000001</v>
      </c>
      <c r="S38" s="237">
        <f t="shared" si="4"/>
        <v>29.923224000000033</v>
      </c>
      <c r="T38" s="237">
        <v>627.6</v>
      </c>
      <c r="U38" s="237">
        <f t="shared" si="5"/>
        <v>657.52322400000003</v>
      </c>
      <c r="V38" s="237">
        <f t="shared" ref="V38:V74" si="20">VLOOKUP(O38,Credito1,2)</f>
        <v>0</v>
      </c>
      <c r="W38" s="237">
        <f t="shared" si="7"/>
        <v>657.52322400000003</v>
      </c>
      <c r="X38" s="238"/>
      <c r="Y38" s="239">
        <f t="shared" si="11"/>
        <v>0</v>
      </c>
      <c r="Z38" s="240">
        <f t="shared" si="12"/>
        <v>657.52322400000003</v>
      </c>
      <c r="AA38" s="240"/>
      <c r="AB38" s="240"/>
      <c r="AC38" s="240"/>
      <c r="AD38" s="240"/>
      <c r="AE38" s="240"/>
      <c r="AF38" s="241">
        <f t="shared" si="13"/>
        <v>657.52322400000003</v>
      </c>
      <c r="AG38" s="242">
        <f t="shared" si="18"/>
        <v>5678.9006147999999</v>
      </c>
      <c r="AH38" s="243">
        <f t="shared" si="15"/>
        <v>5408.4767759999995</v>
      </c>
      <c r="AI38" s="244">
        <f t="shared" si="16"/>
        <v>12132</v>
      </c>
      <c r="AJ38" s="245">
        <f t="shared" si="17"/>
        <v>6247.98</v>
      </c>
      <c r="AK38" s="246">
        <v>6066</v>
      </c>
      <c r="AL38" s="247">
        <f>AN38-AM38</f>
        <v>626.07053039999937</v>
      </c>
      <c r="AM38" s="248">
        <v>5413.0044696000004</v>
      </c>
      <c r="AN38" s="249">
        <v>6039.0749999999998</v>
      </c>
      <c r="AO38" s="251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210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0" customFormat="1" ht="22.5" x14ac:dyDescent="0.2">
      <c r="A43" s="231">
        <v>39</v>
      </c>
      <c r="B43" s="230" t="s">
        <v>129</v>
      </c>
      <c r="C43" s="254" t="s">
        <v>130</v>
      </c>
      <c r="D43" s="233">
        <f t="shared" si="9"/>
        <v>309.8</v>
      </c>
      <c r="E43" s="234">
        <f t="shared" si="10"/>
        <v>4647</v>
      </c>
      <c r="F43" s="233">
        <v>0</v>
      </c>
      <c r="G43" s="233">
        <v>0</v>
      </c>
      <c r="H43" s="233">
        <v>0</v>
      </c>
      <c r="I43" s="233">
        <v>0</v>
      </c>
      <c r="J43" s="233"/>
      <c r="K43" s="233">
        <v>0</v>
      </c>
      <c r="L43" s="235">
        <f t="shared" si="0"/>
        <v>4647</v>
      </c>
      <c r="M43" s="236"/>
      <c r="N43" s="237">
        <f t="shared" si="19"/>
        <v>0</v>
      </c>
      <c r="O43" s="237">
        <f t="shared" si="2"/>
        <v>4647</v>
      </c>
      <c r="P43" s="237">
        <v>4257.91</v>
      </c>
      <c r="Q43" s="237">
        <f t="shared" si="3"/>
        <v>389.09000000000015</v>
      </c>
      <c r="R43" s="237">
        <v>0.16</v>
      </c>
      <c r="S43" s="237">
        <f t="shared" si="4"/>
        <v>62.254400000000025</v>
      </c>
      <c r="T43" s="237">
        <v>341.85</v>
      </c>
      <c r="U43" s="237">
        <f t="shared" si="5"/>
        <v>404.10440000000006</v>
      </c>
      <c r="V43" s="237">
        <f t="shared" si="20"/>
        <v>0</v>
      </c>
      <c r="W43" s="237">
        <f t="shared" si="7"/>
        <v>404.10440000000006</v>
      </c>
      <c r="X43" s="238"/>
      <c r="Y43" s="239">
        <f t="shared" si="11"/>
        <v>0</v>
      </c>
      <c r="Z43" s="240">
        <f t="shared" si="12"/>
        <v>404.10440000000006</v>
      </c>
      <c r="AA43" s="240"/>
      <c r="AB43" s="240"/>
      <c r="AC43" s="240"/>
      <c r="AD43" s="240"/>
      <c r="AE43" s="240"/>
      <c r="AF43" s="241">
        <f t="shared" si="13"/>
        <v>404.10440000000006</v>
      </c>
      <c r="AG43" s="242">
        <f>(AH43*0.05)+AH43</f>
        <v>4455.0403799999995</v>
      </c>
      <c r="AH43" s="243">
        <f t="shared" si="15"/>
        <v>4242.8955999999998</v>
      </c>
      <c r="AI43" s="244">
        <f t="shared" si="16"/>
        <v>9294</v>
      </c>
      <c r="AJ43" s="245">
        <f t="shared" si="17"/>
        <v>4786.41</v>
      </c>
      <c r="AK43" s="246">
        <v>4647</v>
      </c>
      <c r="AL43" s="253">
        <v>4040</v>
      </c>
      <c r="AM43" s="248">
        <v>4242.4783799999996</v>
      </c>
    </row>
    <row r="44" spans="1:41" s="296" customFormat="1" x14ac:dyDescent="0.2">
      <c r="A44" s="277">
        <v>40</v>
      </c>
      <c r="B44" s="278" t="s">
        <v>144</v>
      </c>
      <c r="C44" s="279" t="s">
        <v>145</v>
      </c>
      <c r="D44" s="280">
        <f t="shared" si="9"/>
        <v>363.46666666666664</v>
      </c>
      <c r="E44" s="281">
        <f t="shared" si="10"/>
        <v>5452</v>
      </c>
      <c r="F44" s="280">
        <v>0</v>
      </c>
      <c r="G44" s="280">
        <v>0</v>
      </c>
      <c r="H44" s="280">
        <v>0</v>
      </c>
      <c r="I44" s="280">
        <v>0</v>
      </c>
      <c r="J44" s="280"/>
      <c r="K44" s="280">
        <v>0</v>
      </c>
      <c r="L44" s="282">
        <f t="shared" si="0"/>
        <v>5452</v>
      </c>
      <c r="M44" s="283"/>
      <c r="N44" s="284">
        <f t="shared" si="19"/>
        <v>0</v>
      </c>
      <c r="O44" s="284">
        <f t="shared" si="2"/>
        <v>5452</v>
      </c>
      <c r="P44" s="284">
        <v>4949.5600000000004</v>
      </c>
      <c r="Q44" s="284">
        <f t="shared" si="3"/>
        <v>502.4399999999996</v>
      </c>
      <c r="R44" s="284">
        <v>0.1792</v>
      </c>
      <c r="S44" s="284">
        <f t="shared" si="4"/>
        <v>90.037247999999934</v>
      </c>
      <c r="T44" s="284">
        <v>452.55</v>
      </c>
      <c r="U44" s="284">
        <f t="shared" si="5"/>
        <v>542.58724799999993</v>
      </c>
      <c r="V44" s="284">
        <f t="shared" si="20"/>
        <v>0</v>
      </c>
      <c r="W44" s="284">
        <f t="shared" si="7"/>
        <v>542.58724799999993</v>
      </c>
      <c r="X44" s="285"/>
      <c r="Y44" s="286">
        <f t="shared" si="11"/>
        <v>0</v>
      </c>
      <c r="Z44" s="287">
        <f t="shared" si="12"/>
        <v>542.58724799999993</v>
      </c>
      <c r="AA44" s="287"/>
      <c r="AB44" s="287"/>
      <c r="AC44" s="287"/>
      <c r="AD44" s="287"/>
      <c r="AE44" s="287"/>
      <c r="AF44" s="288">
        <f t="shared" si="13"/>
        <v>542.58724799999993</v>
      </c>
      <c r="AG44" s="289">
        <f>(AH44*0.05)+AH44</f>
        <v>5154.8833896000006</v>
      </c>
      <c r="AH44" s="290">
        <f t="shared" si="15"/>
        <v>4909.4127520000002</v>
      </c>
      <c r="AI44" s="291">
        <f t="shared" si="16"/>
        <v>10904</v>
      </c>
      <c r="AJ44" s="292">
        <f t="shared" si="17"/>
        <v>5615.56</v>
      </c>
      <c r="AK44" s="293">
        <v>5452</v>
      </c>
      <c r="AL44" s="294">
        <v>4675</v>
      </c>
      <c r="AM44" s="295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213</v>
      </c>
      <c r="C46" s="60" t="s">
        <v>155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6" customFormat="1" ht="33.75" x14ac:dyDescent="0.2">
      <c r="A48" s="297">
        <v>44</v>
      </c>
      <c r="B48" s="298" t="s">
        <v>177</v>
      </c>
      <c r="C48" s="317" t="s">
        <v>176</v>
      </c>
      <c r="D48" s="300">
        <f t="shared" si="9"/>
        <v>293.66666666666669</v>
      </c>
      <c r="E48" s="301">
        <f t="shared" si="10"/>
        <v>4405</v>
      </c>
      <c r="F48" s="300">
        <v>0</v>
      </c>
      <c r="G48" s="300">
        <v>0</v>
      </c>
      <c r="H48" s="300">
        <v>0</v>
      </c>
      <c r="I48" s="300">
        <v>0</v>
      </c>
      <c r="J48" s="300"/>
      <c r="K48" s="300">
        <v>0</v>
      </c>
      <c r="L48" s="302">
        <f t="shared" si="0"/>
        <v>4405</v>
      </c>
      <c r="M48" s="303"/>
      <c r="N48" s="304">
        <f t="shared" si="19"/>
        <v>0</v>
      </c>
      <c r="O48" s="304">
        <f t="shared" si="2"/>
        <v>4405</v>
      </c>
      <c r="P48" s="304">
        <v>4257.91</v>
      </c>
      <c r="Q48" s="304">
        <f t="shared" si="3"/>
        <v>147.09000000000015</v>
      </c>
      <c r="R48" s="304">
        <v>0.16</v>
      </c>
      <c r="S48" s="304">
        <f t="shared" si="4"/>
        <v>23.534400000000023</v>
      </c>
      <c r="T48" s="304">
        <v>341.85</v>
      </c>
      <c r="U48" s="304">
        <f t="shared" si="5"/>
        <v>365.38440000000003</v>
      </c>
      <c r="V48" s="304">
        <f t="shared" si="20"/>
        <v>0</v>
      </c>
      <c r="W48" s="304">
        <f t="shared" si="7"/>
        <v>365.38440000000003</v>
      </c>
      <c r="X48" s="305"/>
      <c r="Y48" s="306">
        <f t="shared" si="11"/>
        <v>0</v>
      </c>
      <c r="Z48" s="307">
        <f t="shared" si="12"/>
        <v>365.38440000000003</v>
      </c>
      <c r="AA48" s="307"/>
      <c r="AB48" s="307"/>
      <c r="AC48" s="307"/>
      <c r="AD48" s="307"/>
      <c r="AE48" s="307"/>
      <c r="AF48" s="308">
        <f t="shared" si="13"/>
        <v>365.38440000000003</v>
      </c>
      <c r="AG48" s="309">
        <f t="shared" si="21"/>
        <v>4241.59638</v>
      </c>
      <c r="AH48" s="310">
        <f t="shared" si="15"/>
        <v>4039.6156000000001</v>
      </c>
      <c r="AI48" s="311">
        <f t="shared" si="16"/>
        <v>8810</v>
      </c>
      <c r="AJ48" s="312">
        <f t="shared" si="17"/>
        <v>4537.1499999999996</v>
      </c>
      <c r="AK48" s="313">
        <v>4405</v>
      </c>
      <c r="AL48" s="318">
        <v>3850</v>
      </c>
      <c r="AM48" s="315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2" customFormat="1" ht="33.75" x14ac:dyDescent="0.2">
      <c r="A50" s="255">
        <v>46</v>
      </c>
      <c r="B50" s="274" t="s">
        <v>141</v>
      </c>
      <c r="C50" s="275" t="s">
        <v>142</v>
      </c>
      <c r="D50" s="258">
        <f t="shared" si="9"/>
        <v>338.13333333333333</v>
      </c>
      <c r="E50" s="259">
        <f t="shared" si="10"/>
        <v>5072</v>
      </c>
      <c r="F50" s="258">
        <v>0</v>
      </c>
      <c r="G50" s="258">
        <v>0</v>
      </c>
      <c r="H50" s="258">
        <v>0</v>
      </c>
      <c r="I50" s="258">
        <v>0</v>
      </c>
      <c r="J50" s="258"/>
      <c r="K50" s="258">
        <v>0</v>
      </c>
      <c r="L50" s="260">
        <f t="shared" si="0"/>
        <v>5072</v>
      </c>
      <c r="M50" s="261"/>
      <c r="N50" s="262">
        <f t="shared" si="19"/>
        <v>0</v>
      </c>
      <c r="O50" s="262">
        <f t="shared" si="2"/>
        <v>5072</v>
      </c>
      <c r="P50" s="262">
        <v>4949.5600000000004</v>
      </c>
      <c r="Q50" s="262">
        <f t="shared" si="3"/>
        <v>122.4399999999996</v>
      </c>
      <c r="R50" s="262">
        <v>0.1792</v>
      </c>
      <c r="S50" s="262">
        <f t="shared" si="4"/>
        <v>21.941247999999927</v>
      </c>
      <c r="T50" s="262">
        <v>452.55</v>
      </c>
      <c r="U50" s="262">
        <f t="shared" si="5"/>
        <v>474.49124799999993</v>
      </c>
      <c r="V50" s="262">
        <f t="shared" si="20"/>
        <v>0</v>
      </c>
      <c r="W50" s="262">
        <f t="shared" si="7"/>
        <v>474.49124799999993</v>
      </c>
      <c r="X50" s="263"/>
      <c r="Y50" s="264">
        <f t="shared" si="11"/>
        <v>0</v>
      </c>
      <c r="Z50" s="265">
        <f t="shared" si="12"/>
        <v>474.49124799999993</v>
      </c>
      <c r="AA50" s="265"/>
      <c r="AB50" s="265"/>
      <c r="AC50" s="265"/>
      <c r="AD50" s="265"/>
      <c r="AE50" s="265"/>
      <c r="AF50" s="266">
        <f t="shared" si="13"/>
        <v>474.49124799999993</v>
      </c>
      <c r="AG50" s="267">
        <f t="shared" si="21"/>
        <v>4827.3841895999994</v>
      </c>
      <c r="AH50" s="98">
        <f t="shared" si="15"/>
        <v>4597.5087519999997</v>
      </c>
      <c r="AI50" s="268">
        <f t="shared" si="16"/>
        <v>10144</v>
      </c>
      <c r="AJ50" s="269">
        <f t="shared" si="17"/>
        <v>5224.16</v>
      </c>
      <c r="AK50" s="270">
        <v>5072</v>
      </c>
      <c r="AL50" s="276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2" customFormat="1" x14ac:dyDescent="0.2">
      <c r="A52" s="255">
        <v>48</v>
      </c>
      <c r="B52" s="256" t="s">
        <v>133</v>
      </c>
      <c r="C52" s="257" t="s">
        <v>134</v>
      </c>
      <c r="D52" s="258">
        <f t="shared" si="9"/>
        <v>271.33333333333331</v>
      </c>
      <c r="E52" s="259">
        <f t="shared" si="10"/>
        <v>4070</v>
      </c>
      <c r="F52" s="258">
        <v>0</v>
      </c>
      <c r="G52" s="258">
        <v>0</v>
      </c>
      <c r="H52" s="258">
        <v>0</v>
      </c>
      <c r="I52" s="258">
        <v>0</v>
      </c>
      <c r="J52" s="258"/>
      <c r="K52" s="258">
        <v>0</v>
      </c>
      <c r="L52" s="260">
        <f t="shared" si="0"/>
        <v>4070</v>
      </c>
      <c r="M52" s="261"/>
      <c r="N52" s="262">
        <f t="shared" si="19"/>
        <v>0</v>
      </c>
      <c r="O52" s="262">
        <f t="shared" si="2"/>
        <v>4070</v>
      </c>
      <c r="P52" s="262">
        <v>2422.81</v>
      </c>
      <c r="Q52" s="262">
        <f t="shared" si="3"/>
        <v>1647.19</v>
      </c>
      <c r="R52" s="262">
        <v>0.10879999999999999</v>
      </c>
      <c r="S52" s="262">
        <f t="shared" si="4"/>
        <v>179.21427199999999</v>
      </c>
      <c r="T52" s="262">
        <v>142.19999999999999</v>
      </c>
      <c r="U52" s="262">
        <f t="shared" si="5"/>
        <v>321.41427199999998</v>
      </c>
      <c r="V52" s="262">
        <f t="shared" si="20"/>
        <v>0</v>
      </c>
      <c r="W52" s="262">
        <f t="shared" si="7"/>
        <v>321.41427199999998</v>
      </c>
      <c r="X52" s="263"/>
      <c r="Y52" s="264">
        <f t="shared" si="11"/>
        <v>0</v>
      </c>
      <c r="Z52" s="265">
        <f t="shared" si="12"/>
        <v>321.41427199999998</v>
      </c>
      <c r="AA52" s="265"/>
      <c r="AB52" s="265"/>
      <c r="AC52" s="265"/>
      <c r="AD52" s="265"/>
      <c r="AE52" s="265"/>
      <c r="AF52" s="266">
        <f t="shared" si="13"/>
        <v>321.41427199999998</v>
      </c>
      <c r="AG52" s="267">
        <f t="shared" si="21"/>
        <v>3936.0150143999999</v>
      </c>
      <c r="AH52" s="98">
        <f t="shared" si="15"/>
        <v>3748.585728</v>
      </c>
      <c r="AI52" s="268">
        <f t="shared" si="16"/>
        <v>8140</v>
      </c>
      <c r="AJ52" s="269">
        <f t="shared" si="17"/>
        <v>4192.1000000000004</v>
      </c>
      <c r="AK52" s="270">
        <v>4070</v>
      </c>
      <c r="AL52" s="271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184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6" customFormat="1" x14ac:dyDescent="0.2">
      <c r="A60" s="297">
        <v>56</v>
      </c>
      <c r="B60" s="298" t="s">
        <v>146</v>
      </c>
      <c r="C60" s="299" t="s">
        <v>147</v>
      </c>
      <c r="D60" s="300">
        <f t="shared" si="9"/>
        <v>268.53333333333336</v>
      </c>
      <c r="E60" s="301">
        <f t="shared" si="10"/>
        <v>4028</v>
      </c>
      <c r="F60" s="300">
        <v>0</v>
      </c>
      <c r="G60" s="300">
        <v>0</v>
      </c>
      <c r="H60" s="300">
        <v>0</v>
      </c>
      <c r="I60" s="300">
        <v>0</v>
      </c>
      <c r="J60" s="300"/>
      <c r="K60" s="300">
        <v>0</v>
      </c>
      <c r="L60" s="302">
        <f t="shared" si="0"/>
        <v>4028</v>
      </c>
      <c r="M60" s="303"/>
      <c r="N60" s="304">
        <f t="shared" si="19"/>
        <v>0</v>
      </c>
      <c r="O60" s="304">
        <f t="shared" si="2"/>
        <v>4028</v>
      </c>
      <c r="P60" s="304">
        <v>2422.81</v>
      </c>
      <c r="Q60" s="304">
        <f t="shared" si="3"/>
        <v>1605.19</v>
      </c>
      <c r="R60" s="304">
        <v>0.10879999999999999</v>
      </c>
      <c r="S60" s="304">
        <f t="shared" si="4"/>
        <v>174.64467199999999</v>
      </c>
      <c r="T60" s="304">
        <v>142.19999999999999</v>
      </c>
      <c r="U60" s="304">
        <f t="shared" si="5"/>
        <v>316.84467199999995</v>
      </c>
      <c r="V60" s="304">
        <f t="shared" si="20"/>
        <v>0</v>
      </c>
      <c r="W60" s="304">
        <f t="shared" si="7"/>
        <v>316.84467199999995</v>
      </c>
      <c r="X60" s="305"/>
      <c r="Y60" s="306">
        <f t="shared" si="11"/>
        <v>0</v>
      </c>
      <c r="Z60" s="307">
        <f t="shared" si="12"/>
        <v>316.84467199999995</v>
      </c>
      <c r="AA60" s="307"/>
      <c r="AB60" s="307"/>
      <c r="AC60" s="307"/>
      <c r="AD60" s="307"/>
      <c r="AE60" s="307"/>
      <c r="AF60" s="308">
        <f t="shared" si="13"/>
        <v>316.84467199999995</v>
      </c>
      <c r="AG60" s="309">
        <f t="shared" si="21"/>
        <v>3896.7130944</v>
      </c>
      <c r="AH60" s="310">
        <f t="shared" si="15"/>
        <v>3711.1553279999998</v>
      </c>
      <c r="AI60" s="311">
        <f t="shared" si="16"/>
        <v>8056</v>
      </c>
      <c r="AJ60" s="312">
        <f t="shared" si="17"/>
        <v>4148.84</v>
      </c>
      <c r="AK60" s="313">
        <v>4028</v>
      </c>
      <c r="AL60" s="314">
        <v>3535</v>
      </c>
      <c r="AM60" s="315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2" customFormat="1" x14ac:dyDescent="0.2">
      <c r="A62" s="255">
        <v>58</v>
      </c>
      <c r="B62" s="256" t="s">
        <v>131</v>
      </c>
      <c r="C62" s="257" t="s">
        <v>83</v>
      </c>
      <c r="D62" s="258">
        <f t="shared" si="9"/>
        <v>252.06666666666666</v>
      </c>
      <c r="E62" s="259">
        <f t="shared" si="10"/>
        <v>3781</v>
      </c>
      <c r="F62" s="258">
        <v>0</v>
      </c>
      <c r="G62" s="258">
        <v>0</v>
      </c>
      <c r="H62" s="258">
        <v>0</v>
      </c>
      <c r="I62" s="258">
        <v>0</v>
      </c>
      <c r="J62" s="258"/>
      <c r="K62" s="258">
        <v>0</v>
      </c>
      <c r="L62" s="260">
        <f t="shared" si="0"/>
        <v>3781</v>
      </c>
      <c r="M62" s="261"/>
      <c r="N62" s="262">
        <f t="shared" si="19"/>
        <v>0</v>
      </c>
      <c r="O62" s="262">
        <f t="shared" si="2"/>
        <v>3781</v>
      </c>
      <c r="P62" s="262">
        <v>2422.81</v>
      </c>
      <c r="Q62" s="262">
        <f t="shared" si="3"/>
        <v>1358.19</v>
      </c>
      <c r="R62" s="262">
        <v>0.10879999999999999</v>
      </c>
      <c r="S62" s="262">
        <f t="shared" si="4"/>
        <v>147.771072</v>
      </c>
      <c r="T62" s="262">
        <v>142.19999999999999</v>
      </c>
      <c r="U62" s="262">
        <f t="shared" si="5"/>
        <v>289.97107199999999</v>
      </c>
      <c r="V62" s="262">
        <f t="shared" si="20"/>
        <v>0</v>
      </c>
      <c r="W62" s="262">
        <f t="shared" si="7"/>
        <v>289.97107199999999</v>
      </c>
      <c r="X62" s="263"/>
      <c r="Y62" s="264">
        <f t="shared" si="11"/>
        <v>0</v>
      </c>
      <c r="Z62" s="265">
        <f t="shared" si="12"/>
        <v>289.97107199999999</v>
      </c>
      <c r="AA62" s="265"/>
      <c r="AB62" s="265"/>
      <c r="AC62" s="265"/>
      <c r="AD62" s="265"/>
      <c r="AE62" s="265"/>
      <c r="AF62" s="266">
        <f t="shared" si="13"/>
        <v>289.97107199999999</v>
      </c>
      <c r="AG62" s="267">
        <f t="shared" si="21"/>
        <v>3665.5803744000004</v>
      </c>
      <c r="AH62" s="98">
        <f t="shared" si="15"/>
        <v>3491.0289280000002</v>
      </c>
      <c r="AI62" s="268">
        <f t="shared" si="16"/>
        <v>7562</v>
      </c>
      <c r="AJ62" s="269">
        <f t="shared" si="17"/>
        <v>3894.43</v>
      </c>
      <c r="AK62" s="270">
        <v>3781</v>
      </c>
      <c r="AL62" s="271">
        <v>3325</v>
      </c>
      <c r="AM62" s="93">
        <v>3491.5290144000001</v>
      </c>
    </row>
    <row r="63" spans="1:41" x14ac:dyDescent="0.2">
      <c r="A63" s="48">
        <v>59</v>
      </c>
      <c r="B63" s="106" t="s">
        <v>153</v>
      </c>
      <c r="C63" s="58" t="s">
        <v>154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0" customFormat="1" x14ac:dyDescent="0.2">
      <c r="A64" s="231">
        <v>60</v>
      </c>
      <c r="B64" s="230" t="s">
        <v>128</v>
      </c>
      <c r="C64" s="232" t="s">
        <v>127</v>
      </c>
      <c r="D64" s="233">
        <f t="shared" si="9"/>
        <v>236.93333333333334</v>
      </c>
      <c r="E64" s="234">
        <f t="shared" si="10"/>
        <v>3554</v>
      </c>
      <c r="F64" s="233">
        <v>0</v>
      </c>
      <c r="G64" s="233">
        <v>0</v>
      </c>
      <c r="H64" s="233">
        <v>0</v>
      </c>
      <c r="I64" s="233">
        <v>0</v>
      </c>
      <c r="J64" s="233"/>
      <c r="K64" s="233">
        <v>0</v>
      </c>
      <c r="L64" s="235">
        <f t="shared" si="0"/>
        <v>3554</v>
      </c>
      <c r="M64" s="236"/>
      <c r="N64" s="237">
        <f t="shared" si="19"/>
        <v>0</v>
      </c>
      <c r="O64" s="237">
        <f t="shared" si="2"/>
        <v>3554</v>
      </c>
      <c r="P64" s="237">
        <v>2422.81</v>
      </c>
      <c r="Q64" s="237">
        <f t="shared" si="3"/>
        <v>1131.19</v>
      </c>
      <c r="R64" s="237">
        <v>0.10879999999999999</v>
      </c>
      <c r="S64" s="237">
        <f t="shared" si="4"/>
        <v>123.073472</v>
      </c>
      <c r="T64" s="237">
        <v>142.19999999999999</v>
      </c>
      <c r="U64" s="237">
        <f t="shared" si="5"/>
        <v>265.27347199999997</v>
      </c>
      <c r="V64" s="237">
        <f t="shared" si="20"/>
        <v>0</v>
      </c>
      <c r="W64" s="237">
        <f t="shared" si="7"/>
        <v>265.27347199999997</v>
      </c>
      <c r="X64" s="238"/>
      <c r="Y64" s="239">
        <f t="shared" si="11"/>
        <v>0</v>
      </c>
      <c r="Z64" s="240">
        <f t="shared" si="12"/>
        <v>265.27347199999997</v>
      </c>
      <c r="AA64" s="240"/>
      <c r="AB64" s="240"/>
      <c r="AC64" s="240"/>
      <c r="AD64" s="240"/>
      <c r="AE64" s="240"/>
      <c r="AF64" s="241">
        <f t="shared" si="13"/>
        <v>265.27347199999997</v>
      </c>
      <c r="AG64" s="242">
        <f t="shared" si="21"/>
        <v>3453.1628544</v>
      </c>
      <c r="AH64" s="243">
        <f t="shared" si="15"/>
        <v>3288.7265280000001</v>
      </c>
      <c r="AI64" s="244">
        <f t="shared" si="16"/>
        <v>7108</v>
      </c>
      <c r="AJ64" s="245">
        <f t="shared" si="17"/>
        <v>3660.62</v>
      </c>
      <c r="AK64" s="246">
        <v>3554</v>
      </c>
      <c r="AL64" s="253">
        <v>3132</v>
      </c>
      <c r="AM64" s="248">
        <v>3288.9369744000001</v>
      </c>
    </row>
    <row r="65" spans="1:40" ht="22.5" x14ac:dyDescent="0.2">
      <c r="A65" s="64">
        <v>61</v>
      </c>
      <c r="B65" s="106" t="s">
        <v>199</v>
      </c>
      <c r="C65" s="60" t="s">
        <v>183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6" customFormat="1" x14ac:dyDescent="0.2">
      <c r="A66" s="297">
        <v>62</v>
      </c>
      <c r="B66" s="298" t="s">
        <v>151</v>
      </c>
      <c r="C66" s="319" t="s">
        <v>127</v>
      </c>
      <c r="D66" s="300">
        <f t="shared" si="9"/>
        <v>241.76666666666668</v>
      </c>
      <c r="E66" s="301">
        <f t="shared" si="10"/>
        <v>3626.5</v>
      </c>
      <c r="F66" s="300">
        <v>0</v>
      </c>
      <c r="G66" s="300">
        <v>0</v>
      </c>
      <c r="H66" s="300">
        <v>0</v>
      </c>
      <c r="I66" s="300">
        <v>0</v>
      </c>
      <c r="J66" s="300"/>
      <c r="K66" s="300">
        <v>0</v>
      </c>
      <c r="L66" s="302">
        <f t="shared" si="0"/>
        <v>3626.5</v>
      </c>
      <c r="M66" s="303"/>
      <c r="N66" s="304">
        <f t="shared" si="19"/>
        <v>0</v>
      </c>
      <c r="O66" s="304">
        <f t="shared" si="2"/>
        <v>3626.5</v>
      </c>
      <c r="P66" s="304">
        <v>2422.81</v>
      </c>
      <c r="Q66" s="304">
        <f t="shared" si="3"/>
        <v>1203.69</v>
      </c>
      <c r="R66" s="304">
        <v>0.10879999999999999</v>
      </c>
      <c r="S66" s="304">
        <f t="shared" si="4"/>
        <v>130.96147199999999</v>
      </c>
      <c r="T66" s="304">
        <v>142.19999999999999</v>
      </c>
      <c r="U66" s="304">
        <f t="shared" si="5"/>
        <v>273.161472</v>
      </c>
      <c r="V66" s="304">
        <f t="shared" si="20"/>
        <v>0</v>
      </c>
      <c r="W66" s="304">
        <f t="shared" si="7"/>
        <v>273.161472</v>
      </c>
      <c r="X66" s="305"/>
      <c r="Y66" s="306">
        <f t="shared" si="11"/>
        <v>0</v>
      </c>
      <c r="Z66" s="307">
        <f t="shared" si="12"/>
        <v>273.161472</v>
      </c>
      <c r="AA66" s="307"/>
      <c r="AB66" s="307"/>
      <c r="AC66" s="307"/>
      <c r="AD66" s="307"/>
      <c r="AE66" s="307"/>
      <c r="AF66" s="308">
        <f t="shared" si="13"/>
        <v>273.161472</v>
      </c>
      <c r="AG66" s="309">
        <f>(AH66*0.05)+AH66</f>
        <v>3521.0054544000004</v>
      </c>
      <c r="AH66" s="310">
        <f t="shared" si="15"/>
        <v>3353.3385280000002</v>
      </c>
      <c r="AI66" s="311">
        <f t="shared" si="16"/>
        <v>7253</v>
      </c>
      <c r="AJ66" s="312">
        <f t="shared" si="17"/>
        <v>3735.2950000000001</v>
      </c>
      <c r="AK66" s="313">
        <v>3626.5</v>
      </c>
      <c r="AL66" s="314">
        <v>3193</v>
      </c>
      <c r="AM66" s="315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202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220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0" customFormat="1" x14ac:dyDescent="0.2">
      <c r="A71" s="231">
        <v>67</v>
      </c>
      <c r="B71" s="230" t="s">
        <v>126</v>
      </c>
      <c r="C71" s="232" t="s">
        <v>127</v>
      </c>
      <c r="D71" s="233">
        <f t="shared" si="27"/>
        <v>178.66666666666666</v>
      </c>
      <c r="E71" s="234">
        <f t="shared" si="28"/>
        <v>2680</v>
      </c>
      <c r="F71" s="233">
        <v>0</v>
      </c>
      <c r="G71" s="233">
        <v>0</v>
      </c>
      <c r="H71" s="233">
        <v>0</v>
      </c>
      <c r="I71" s="233">
        <v>0</v>
      </c>
      <c r="J71" s="233"/>
      <c r="K71" s="233">
        <v>0</v>
      </c>
      <c r="L71" s="235">
        <f t="shared" si="25"/>
        <v>2680</v>
      </c>
      <c r="M71" s="236"/>
      <c r="N71" s="237">
        <f t="shared" si="19"/>
        <v>0</v>
      </c>
      <c r="O71" s="237">
        <f t="shared" si="29"/>
        <v>2680</v>
      </c>
      <c r="P71" s="237">
        <v>2422.81</v>
      </c>
      <c r="Q71" s="237">
        <f t="shared" si="30"/>
        <v>257.19000000000005</v>
      </c>
      <c r="R71" s="237">
        <v>0.10879999999999999</v>
      </c>
      <c r="S71" s="237">
        <f t="shared" si="31"/>
        <v>27.982272000000005</v>
      </c>
      <c r="T71" s="237">
        <v>142.19999999999999</v>
      </c>
      <c r="U71" s="237">
        <f t="shared" si="32"/>
        <v>170.18227199999998</v>
      </c>
      <c r="V71" s="237">
        <f t="shared" si="20"/>
        <v>0</v>
      </c>
      <c r="W71" s="237">
        <f t="shared" si="26"/>
        <v>170.18227199999998</v>
      </c>
      <c r="X71" s="238"/>
      <c r="Y71" s="239">
        <f t="shared" ref="Y71:Y80" si="38">-IF(W71&gt;0,0,W71)</f>
        <v>0</v>
      </c>
      <c r="Z71" s="240">
        <f t="shared" si="33"/>
        <v>170.18227199999998</v>
      </c>
      <c r="AA71" s="240"/>
      <c r="AB71" s="240"/>
      <c r="AC71" s="240"/>
      <c r="AD71" s="252"/>
      <c r="AE71" s="240"/>
      <c r="AF71" s="241">
        <f t="shared" si="34"/>
        <v>170.18227199999998</v>
      </c>
      <c r="AG71" s="242">
        <f>(AH71*0.05)+AH71</f>
        <v>2635.3086143999999</v>
      </c>
      <c r="AH71" s="243">
        <f t="shared" si="35"/>
        <v>2509.817728</v>
      </c>
      <c r="AI71" s="244">
        <f t="shared" si="36"/>
        <v>5360</v>
      </c>
      <c r="AJ71" s="245">
        <f t="shared" si="37"/>
        <v>2760.4</v>
      </c>
      <c r="AK71" s="246">
        <v>2680</v>
      </c>
      <c r="AL71" s="253">
        <v>2390</v>
      </c>
      <c r="AM71" s="248">
        <v>2509.9167744000001</v>
      </c>
      <c r="AN71" s="251">
        <f>AK71-AF71</f>
        <v>2509.817728</v>
      </c>
    </row>
    <row r="72" spans="1:40" ht="22.5" x14ac:dyDescent="0.2">
      <c r="A72" s="48">
        <v>68</v>
      </c>
      <c r="B72" s="106" t="s">
        <v>216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203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209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204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225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89"/>
      <c r="AG1" s="4"/>
      <c r="AH1" s="4"/>
    </row>
    <row r="2" spans="1:34" ht="26.25" x14ac:dyDescent="0.4">
      <c r="A2" s="4"/>
      <c r="B2" s="650" t="s">
        <v>229</v>
      </c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389"/>
      <c r="AG2" s="4"/>
      <c r="AH2" s="4"/>
    </row>
    <row r="3" spans="1:34" ht="19.5" thickBot="1" x14ac:dyDescent="0.25">
      <c r="A3" s="4"/>
      <c r="B3" s="627" t="s">
        <v>228</v>
      </c>
      <c r="C3" s="627"/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389"/>
      <c r="AG3" s="4"/>
      <c r="AH3" s="4"/>
    </row>
    <row r="4" spans="1:34" ht="15.6" customHeight="1" x14ac:dyDescent="0.25">
      <c r="A4" s="4"/>
      <c r="B4" s="708" t="s">
        <v>226</v>
      </c>
      <c r="C4" s="711" t="s">
        <v>12</v>
      </c>
      <c r="D4" s="714" t="s">
        <v>227</v>
      </c>
      <c r="E4" s="350" t="s">
        <v>2</v>
      </c>
      <c r="F4" s="717" t="s">
        <v>3</v>
      </c>
      <c r="G4" s="718"/>
      <c r="H4" s="718"/>
      <c r="I4" s="718"/>
      <c r="J4" s="718"/>
      <c r="K4" s="718"/>
      <c r="L4" s="718"/>
      <c r="M4" s="719"/>
      <c r="N4" s="351"/>
      <c r="O4" s="352" t="s">
        <v>4</v>
      </c>
      <c r="P4" s="353"/>
      <c r="Q4" s="720" t="s">
        <v>5</v>
      </c>
      <c r="R4" s="721"/>
      <c r="S4" s="721"/>
      <c r="T4" s="721"/>
      <c r="U4" s="721"/>
      <c r="V4" s="722"/>
      <c r="W4" s="352" t="s">
        <v>6</v>
      </c>
      <c r="X4" s="352" t="s">
        <v>7</v>
      </c>
      <c r="Y4" s="354"/>
      <c r="Z4" s="355" t="s">
        <v>8</v>
      </c>
      <c r="AA4" s="723" t="s">
        <v>9</v>
      </c>
      <c r="AB4" s="724"/>
      <c r="AC4" s="724"/>
      <c r="AD4" s="725"/>
      <c r="AE4" s="374" t="s">
        <v>10</v>
      </c>
      <c r="AF4" s="726" t="s">
        <v>243</v>
      </c>
      <c r="AG4" s="729" t="s">
        <v>35</v>
      </c>
      <c r="AH4" s="730"/>
    </row>
    <row r="5" spans="1:34" ht="14.45" customHeight="1" x14ac:dyDescent="0.25">
      <c r="A5" s="4"/>
      <c r="B5" s="709"/>
      <c r="C5" s="712"/>
      <c r="D5" s="715"/>
      <c r="E5" s="735" t="s">
        <v>14</v>
      </c>
      <c r="F5" s="337" t="s">
        <v>2</v>
      </c>
      <c r="G5" s="337" t="s">
        <v>15</v>
      </c>
      <c r="H5" s="337" t="s">
        <v>15</v>
      </c>
      <c r="I5" s="337" t="s">
        <v>16</v>
      </c>
      <c r="J5" s="337" t="s">
        <v>4</v>
      </c>
      <c r="K5" s="337" t="s">
        <v>17</v>
      </c>
      <c r="L5" s="337" t="s">
        <v>17</v>
      </c>
      <c r="M5" s="337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38" t="s">
        <v>28</v>
      </c>
      <c r="AA5" s="737" t="s">
        <v>7</v>
      </c>
      <c r="AB5" s="24" t="s">
        <v>30</v>
      </c>
      <c r="AC5" s="738" t="s">
        <v>178</v>
      </c>
      <c r="AD5" s="337" t="s">
        <v>33</v>
      </c>
      <c r="AE5" s="375" t="s">
        <v>34</v>
      </c>
      <c r="AF5" s="727"/>
      <c r="AG5" s="731"/>
      <c r="AH5" s="732"/>
    </row>
    <row r="6" spans="1:34" ht="15" customHeight="1" thickBot="1" x14ac:dyDescent="0.3">
      <c r="A6" s="4"/>
      <c r="B6" s="710"/>
      <c r="C6" s="713"/>
      <c r="D6" s="716"/>
      <c r="E6" s="736"/>
      <c r="F6" s="377" t="s">
        <v>36</v>
      </c>
      <c r="G6" s="377" t="s">
        <v>37</v>
      </c>
      <c r="H6" s="377" t="s">
        <v>38</v>
      </c>
      <c r="I6" s="377"/>
      <c r="J6" s="377" t="s">
        <v>19</v>
      </c>
      <c r="K6" s="377" t="s">
        <v>39</v>
      </c>
      <c r="L6" s="377" t="s">
        <v>40</v>
      </c>
      <c r="M6" s="377" t="s">
        <v>41</v>
      </c>
      <c r="N6" s="378"/>
      <c r="O6" s="379" t="s">
        <v>42</v>
      </c>
      <c r="P6" s="380" t="s">
        <v>43</v>
      </c>
      <c r="Q6" s="380" t="s">
        <v>44</v>
      </c>
      <c r="R6" s="380" t="s">
        <v>45</v>
      </c>
      <c r="S6" s="380" t="s">
        <v>45</v>
      </c>
      <c r="T6" s="380" t="s">
        <v>46</v>
      </c>
      <c r="U6" s="380" t="s">
        <v>47</v>
      </c>
      <c r="V6" s="380" t="s">
        <v>48</v>
      </c>
      <c r="W6" s="379" t="s">
        <v>49</v>
      </c>
      <c r="X6" s="381" t="s">
        <v>50</v>
      </c>
      <c r="Y6" s="382"/>
      <c r="Z6" s="377" t="s">
        <v>51</v>
      </c>
      <c r="AA6" s="736"/>
      <c r="AB6" s="383"/>
      <c r="AC6" s="739"/>
      <c r="AD6" s="377" t="s">
        <v>54</v>
      </c>
      <c r="AE6" s="384" t="s">
        <v>55</v>
      </c>
      <c r="AF6" s="728"/>
      <c r="AG6" s="733"/>
      <c r="AH6" s="734"/>
    </row>
    <row r="7" spans="1:34" ht="24" customHeight="1" x14ac:dyDescent="0.2">
      <c r="A7" s="154"/>
      <c r="B7" s="357">
        <v>1</v>
      </c>
      <c r="C7" s="340" t="s">
        <v>186</v>
      </c>
      <c r="D7" s="326" t="s">
        <v>57</v>
      </c>
      <c r="E7" s="327">
        <f t="shared" ref="E7:E16" si="0">F7/15.2</f>
        <v>849.375</v>
      </c>
      <c r="F7" s="328">
        <v>12910.5</v>
      </c>
      <c r="G7" s="327">
        <v>0</v>
      </c>
      <c r="H7" s="327">
        <f t="shared" ref="H7:H18" si="1">G7</f>
        <v>0</v>
      </c>
      <c r="I7" s="327">
        <v>0</v>
      </c>
      <c r="J7" s="327">
        <v>0</v>
      </c>
      <c r="K7" s="327">
        <v>0</v>
      </c>
      <c r="L7" s="327"/>
      <c r="M7" s="329">
        <f>F7+L7+Z7</f>
        <v>12910.5</v>
      </c>
      <c r="N7" s="329"/>
      <c r="O7" s="330">
        <f t="shared" ref="O7:O18" si="2">IF(E7=47.16,0,IF(E7&gt;47.16,J7*0.5,0))</f>
        <v>0</v>
      </c>
      <c r="P7" s="330">
        <f t="shared" ref="P7:P18" si="3">F7+G7+H7+K7+O7+I7</f>
        <v>12910.5</v>
      </c>
      <c r="Q7" s="330">
        <f t="shared" ref="Q7:Q18" si="4">VLOOKUP(P7,Tarifa1,1)</f>
        <v>9418.8799999999992</v>
      </c>
      <c r="R7" s="330">
        <f t="shared" ref="R7:R18" si="5">P7-Q7</f>
        <v>3491.6200000000008</v>
      </c>
      <c r="S7" s="330">
        <f t="shared" ref="S7:S18" si="6">VLOOKUP(P7,Tarifa1,3)</f>
        <v>0.3</v>
      </c>
      <c r="T7" s="330">
        <f t="shared" ref="T7:T18" si="7">R7*S7</f>
        <v>1047.4860000000001</v>
      </c>
      <c r="U7" s="330">
        <f t="shared" ref="U7:U18" si="8">VLOOKUP(P7,Tarifa1,2)</f>
        <v>1767.15</v>
      </c>
      <c r="V7" s="330">
        <f t="shared" ref="V7:V18" si="9">T7+U7</f>
        <v>2814.6360000000004</v>
      </c>
      <c r="W7" s="330">
        <f t="shared" ref="W7:W18" si="10">VLOOKUP(P7,Credito1,2)</f>
        <v>0</v>
      </c>
      <c r="X7" s="330">
        <f t="shared" ref="X7:X18" si="11">V7-W7</f>
        <v>2814.6360000000004</v>
      </c>
      <c r="Y7" s="328"/>
      <c r="Z7" s="329"/>
      <c r="AA7" s="329">
        <v>2140.2199999999998</v>
      </c>
      <c r="AB7" s="329"/>
      <c r="AC7" s="329"/>
      <c r="AD7" s="329">
        <f>AC7+AB7+AA7</f>
        <v>2140.2199999999998</v>
      </c>
      <c r="AE7" s="328">
        <f>M7-AA7</f>
        <v>10770.28</v>
      </c>
      <c r="AF7" s="385" t="s">
        <v>244</v>
      </c>
      <c r="AG7" s="150"/>
      <c r="AH7" s="150"/>
    </row>
    <row r="8" spans="1:34" ht="24" customHeight="1" x14ac:dyDescent="0.2">
      <c r="A8" s="154"/>
      <c r="B8" s="357">
        <v>2</v>
      </c>
      <c r="C8" s="340" t="s">
        <v>187</v>
      </c>
      <c r="D8" s="326" t="s">
        <v>57</v>
      </c>
      <c r="E8" s="327">
        <f t="shared" si="0"/>
        <v>849.375</v>
      </c>
      <c r="F8" s="328">
        <v>12910.5</v>
      </c>
      <c r="G8" s="327">
        <v>0</v>
      </c>
      <c r="H8" s="327">
        <f t="shared" si="1"/>
        <v>0</v>
      </c>
      <c r="I8" s="327">
        <v>0</v>
      </c>
      <c r="J8" s="327">
        <v>0</v>
      </c>
      <c r="K8" s="327">
        <v>0</v>
      </c>
      <c r="L8" s="327"/>
      <c r="M8" s="329">
        <f>F8+L8+Z8</f>
        <v>12910.5</v>
      </c>
      <c r="N8" s="329"/>
      <c r="O8" s="330">
        <f t="shared" si="2"/>
        <v>0</v>
      </c>
      <c r="P8" s="330">
        <f t="shared" si="3"/>
        <v>12910.5</v>
      </c>
      <c r="Q8" s="330">
        <f t="shared" si="4"/>
        <v>9418.8799999999992</v>
      </c>
      <c r="R8" s="330">
        <f t="shared" si="5"/>
        <v>3491.6200000000008</v>
      </c>
      <c r="S8" s="330">
        <f t="shared" si="6"/>
        <v>0.3</v>
      </c>
      <c r="T8" s="330">
        <f t="shared" si="7"/>
        <v>1047.4860000000001</v>
      </c>
      <c r="U8" s="330">
        <f t="shared" si="8"/>
        <v>1767.15</v>
      </c>
      <c r="V8" s="330">
        <f t="shared" si="9"/>
        <v>2814.6360000000004</v>
      </c>
      <c r="W8" s="330">
        <f t="shared" si="10"/>
        <v>0</v>
      </c>
      <c r="X8" s="330">
        <f t="shared" si="11"/>
        <v>2814.6360000000004</v>
      </c>
      <c r="Y8" s="328"/>
      <c r="Z8" s="329"/>
      <c r="AA8" s="329">
        <v>2140.2199999999998</v>
      </c>
      <c r="AB8" s="329"/>
      <c r="AC8" s="329"/>
      <c r="AD8" s="329">
        <f t="shared" ref="AD8:AD16" si="12">AC8+AB8+AA8</f>
        <v>2140.2199999999998</v>
      </c>
      <c r="AE8" s="328">
        <f t="shared" ref="AE8:AE16" si="13">M8-AA8</f>
        <v>10770.28</v>
      </c>
      <c r="AF8" s="385" t="s">
        <v>244</v>
      </c>
      <c r="AG8" s="155"/>
      <c r="AH8" s="155"/>
    </row>
    <row r="9" spans="1:34" ht="24" customHeight="1" x14ac:dyDescent="0.2">
      <c r="A9" s="154"/>
      <c r="B9" s="357">
        <v>3</v>
      </c>
      <c r="C9" s="340" t="s">
        <v>188</v>
      </c>
      <c r="D9" s="326" t="s">
        <v>57</v>
      </c>
      <c r="E9" s="327">
        <f>F9/15.2</f>
        <v>849.375</v>
      </c>
      <c r="F9" s="328">
        <v>12910.5</v>
      </c>
      <c r="G9" s="327">
        <v>0</v>
      </c>
      <c r="H9" s="327">
        <f t="shared" si="1"/>
        <v>0</v>
      </c>
      <c r="I9" s="327">
        <v>0</v>
      </c>
      <c r="J9" s="327">
        <v>0</v>
      </c>
      <c r="K9" s="327">
        <v>0</v>
      </c>
      <c r="L9" s="327"/>
      <c r="M9" s="329">
        <f t="shared" ref="M9:M18" si="14">F9+L9+Z9</f>
        <v>12910.5</v>
      </c>
      <c r="N9" s="329"/>
      <c r="O9" s="330">
        <f t="shared" si="2"/>
        <v>0</v>
      </c>
      <c r="P9" s="330">
        <f t="shared" si="3"/>
        <v>12910.5</v>
      </c>
      <c r="Q9" s="330">
        <f t="shared" si="4"/>
        <v>9418.8799999999992</v>
      </c>
      <c r="R9" s="330">
        <f t="shared" si="5"/>
        <v>3491.6200000000008</v>
      </c>
      <c r="S9" s="330">
        <f t="shared" si="6"/>
        <v>0.3</v>
      </c>
      <c r="T9" s="330">
        <f t="shared" si="7"/>
        <v>1047.4860000000001</v>
      </c>
      <c r="U9" s="330">
        <f t="shared" si="8"/>
        <v>1767.15</v>
      </c>
      <c r="V9" s="330">
        <f t="shared" si="9"/>
        <v>2814.6360000000004</v>
      </c>
      <c r="W9" s="330">
        <f t="shared" si="10"/>
        <v>0</v>
      </c>
      <c r="X9" s="330">
        <f t="shared" si="11"/>
        <v>2814.6360000000004</v>
      </c>
      <c r="Y9" s="328"/>
      <c r="Z9" s="329"/>
      <c r="AA9" s="329">
        <v>2140.2199999999998</v>
      </c>
      <c r="AB9" s="329"/>
      <c r="AC9" s="329"/>
      <c r="AD9" s="329">
        <f t="shared" si="12"/>
        <v>2140.2199999999998</v>
      </c>
      <c r="AE9" s="328">
        <f t="shared" si="13"/>
        <v>10770.28</v>
      </c>
      <c r="AF9" s="385" t="s">
        <v>244</v>
      </c>
      <c r="AG9" s="156"/>
      <c r="AH9" s="156"/>
    </row>
    <row r="10" spans="1:34" ht="24" customHeight="1" x14ac:dyDescent="0.2">
      <c r="A10" s="154"/>
      <c r="B10" s="357">
        <v>4</v>
      </c>
      <c r="C10" s="340" t="s">
        <v>189</v>
      </c>
      <c r="D10" s="326" t="s">
        <v>57</v>
      </c>
      <c r="E10" s="327">
        <f t="shared" si="0"/>
        <v>849.375</v>
      </c>
      <c r="F10" s="328">
        <v>12910.5</v>
      </c>
      <c r="G10" s="327">
        <v>0</v>
      </c>
      <c r="H10" s="327">
        <f t="shared" si="1"/>
        <v>0</v>
      </c>
      <c r="I10" s="327">
        <v>0</v>
      </c>
      <c r="J10" s="327">
        <v>0</v>
      </c>
      <c r="K10" s="327">
        <v>0</v>
      </c>
      <c r="L10" s="327"/>
      <c r="M10" s="329">
        <f t="shared" si="14"/>
        <v>12910.5</v>
      </c>
      <c r="N10" s="329"/>
      <c r="O10" s="330">
        <f t="shared" si="2"/>
        <v>0</v>
      </c>
      <c r="P10" s="330">
        <f t="shared" si="3"/>
        <v>12910.5</v>
      </c>
      <c r="Q10" s="330">
        <f t="shared" si="4"/>
        <v>9418.8799999999992</v>
      </c>
      <c r="R10" s="330">
        <f t="shared" si="5"/>
        <v>3491.6200000000008</v>
      </c>
      <c r="S10" s="330">
        <f t="shared" si="6"/>
        <v>0.3</v>
      </c>
      <c r="T10" s="330">
        <f t="shared" si="7"/>
        <v>1047.4860000000001</v>
      </c>
      <c r="U10" s="330">
        <f t="shared" si="8"/>
        <v>1767.15</v>
      </c>
      <c r="V10" s="330">
        <f t="shared" si="9"/>
        <v>2814.6360000000004</v>
      </c>
      <c r="W10" s="330">
        <f t="shared" si="10"/>
        <v>0</v>
      </c>
      <c r="X10" s="330">
        <f t="shared" si="11"/>
        <v>2814.6360000000004</v>
      </c>
      <c r="Y10" s="328"/>
      <c r="Z10" s="329"/>
      <c r="AA10" s="329">
        <v>2140.2199999999998</v>
      </c>
      <c r="AB10" s="329"/>
      <c r="AC10" s="329"/>
      <c r="AD10" s="329">
        <f t="shared" si="12"/>
        <v>2140.2199999999998</v>
      </c>
      <c r="AE10" s="328">
        <f t="shared" si="13"/>
        <v>10770.28</v>
      </c>
      <c r="AF10" s="385" t="s">
        <v>244</v>
      </c>
      <c r="AG10" s="155"/>
      <c r="AH10" s="155"/>
    </row>
    <row r="11" spans="1:34" ht="14.25" x14ac:dyDescent="0.2">
      <c r="A11" s="154"/>
      <c r="B11" s="357">
        <v>5</v>
      </c>
      <c r="C11" s="340" t="s">
        <v>190</v>
      </c>
      <c r="D11" s="326" t="s">
        <v>57</v>
      </c>
      <c r="E11" s="327">
        <f t="shared" si="0"/>
        <v>849.375</v>
      </c>
      <c r="F11" s="328">
        <v>12910.5</v>
      </c>
      <c r="G11" s="327">
        <v>0</v>
      </c>
      <c r="H11" s="327">
        <f t="shared" si="1"/>
        <v>0</v>
      </c>
      <c r="I11" s="327">
        <v>0</v>
      </c>
      <c r="J11" s="327">
        <v>0</v>
      </c>
      <c r="K11" s="327">
        <v>0</v>
      </c>
      <c r="L11" s="327"/>
      <c r="M11" s="329">
        <f t="shared" si="14"/>
        <v>12910.5</v>
      </c>
      <c r="N11" s="329"/>
      <c r="O11" s="330">
        <f t="shared" si="2"/>
        <v>0</v>
      </c>
      <c r="P11" s="330">
        <f t="shared" si="3"/>
        <v>12910.5</v>
      </c>
      <c r="Q11" s="330">
        <f t="shared" si="4"/>
        <v>9418.8799999999992</v>
      </c>
      <c r="R11" s="330">
        <f t="shared" si="5"/>
        <v>3491.6200000000008</v>
      </c>
      <c r="S11" s="330">
        <f t="shared" si="6"/>
        <v>0.3</v>
      </c>
      <c r="T11" s="330">
        <f t="shared" si="7"/>
        <v>1047.4860000000001</v>
      </c>
      <c r="U11" s="330">
        <f t="shared" si="8"/>
        <v>1767.15</v>
      </c>
      <c r="V11" s="330">
        <f t="shared" si="9"/>
        <v>2814.6360000000004</v>
      </c>
      <c r="W11" s="330">
        <f t="shared" si="10"/>
        <v>0</v>
      </c>
      <c r="X11" s="330">
        <f t="shared" si="11"/>
        <v>2814.6360000000004</v>
      </c>
      <c r="Y11" s="328"/>
      <c r="Z11" s="329"/>
      <c r="AA11" s="329">
        <v>2140.2199999999998</v>
      </c>
      <c r="AB11" s="329"/>
      <c r="AC11" s="329"/>
      <c r="AD11" s="329">
        <f t="shared" si="12"/>
        <v>2140.2199999999998</v>
      </c>
      <c r="AE11" s="328">
        <f t="shared" si="13"/>
        <v>10770.28</v>
      </c>
      <c r="AF11" s="385" t="s">
        <v>244</v>
      </c>
      <c r="AG11" s="155"/>
      <c r="AH11" s="155"/>
    </row>
    <row r="12" spans="1:34" ht="14.25" x14ac:dyDescent="0.2">
      <c r="A12" s="154"/>
      <c r="B12" s="357">
        <v>6</v>
      </c>
      <c r="C12" s="340" t="s">
        <v>191</v>
      </c>
      <c r="D12" s="326" t="s">
        <v>57</v>
      </c>
      <c r="E12" s="327">
        <f t="shared" si="0"/>
        <v>849.375</v>
      </c>
      <c r="F12" s="328">
        <v>12910.5</v>
      </c>
      <c r="G12" s="327">
        <v>0</v>
      </c>
      <c r="H12" s="327">
        <f t="shared" si="1"/>
        <v>0</v>
      </c>
      <c r="I12" s="327">
        <v>0</v>
      </c>
      <c r="J12" s="327">
        <v>0</v>
      </c>
      <c r="K12" s="327">
        <v>0</v>
      </c>
      <c r="L12" s="327"/>
      <c r="M12" s="329">
        <f t="shared" si="14"/>
        <v>12910.5</v>
      </c>
      <c r="N12" s="329"/>
      <c r="O12" s="330">
        <f t="shared" si="2"/>
        <v>0</v>
      </c>
      <c r="P12" s="330">
        <f t="shared" si="3"/>
        <v>12910.5</v>
      </c>
      <c r="Q12" s="330">
        <f t="shared" si="4"/>
        <v>9418.8799999999992</v>
      </c>
      <c r="R12" s="330">
        <f t="shared" si="5"/>
        <v>3491.6200000000008</v>
      </c>
      <c r="S12" s="330">
        <f t="shared" si="6"/>
        <v>0.3</v>
      </c>
      <c r="T12" s="330">
        <f t="shared" si="7"/>
        <v>1047.4860000000001</v>
      </c>
      <c r="U12" s="330">
        <f t="shared" si="8"/>
        <v>1767.15</v>
      </c>
      <c r="V12" s="330">
        <f t="shared" si="9"/>
        <v>2814.6360000000004</v>
      </c>
      <c r="W12" s="330">
        <f t="shared" si="10"/>
        <v>0</v>
      </c>
      <c r="X12" s="330">
        <f t="shared" si="11"/>
        <v>2814.6360000000004</v>
      </c>
      <c r="Y12" s="328"/>
      <c r="Z12" s="329"/>
      <c r="AA12" s="329">
        <v>2140.2199999999998</v>
      </c>
      <c r="AB12" s="329"/>
      <c r="AC12" s="329"/>
      <c r="AD12" s="329">
        <f t="shared" si="12"/>
        <v>2140.2199999999998</v>
      </c>
      <c r="AE12" s="328">
        <f t="shared" si="13"/>
        <v>10770.28</v>
      </c>
      <c r="AF12" s="385" t="s">
        <v>244</v>
      </c>
      <c r="AG12" s="155"/>
      <c r="AH12" s="155"/>
    </row>
    <row r="13" spans="1:34" ht="14.25" x14ac:dyDescent="0.2">
      <c r="A13" s="154"/>
      <c r="B13" s="357">
        <v>7</v>
      </c>
      <c r="C13" s="340" t="s">
        <v>192</v>
      </c>
      <c r="D13" s="326" t="s">
        <v>57</v>
      </c>
      <c r="E13" s="327">
        <f t="shared" si="0"/>
        <v>849.375</v>
      </c>
      <c r="F13" s="328">
        <v>12910.5</v>
      </c>
      <c r="G13" s="327">
        <v>0</v>
      </c>
      <c r="H13" s="327">
        <f t="shared" si="1"/>
        <v>0</v>
      </c>
      <c r="I13" s="327">
        <v>0</v>
      </c>
      <c r="J13" s="327">
        <v>0</v>
      </c>
      <c r="K13" s="327">
        <v>0</v>
      </c>
      <c r="L13" s="327"/>
      <c r="M13" s="329">
        <f t="shared" si="14"/>
        <v>12910.5</v>
      </c>
      <c r="N13" s="329"/>
      <c r="O13" s="330">
        <f t="shared" si="2"/>
        <v>0</v>
      </c>
      <c r="P13" s="330">
        <f t="shared" si="3"/>
        <v>12910.5</v>
      </c>
      <c r="Q13" s="330">
        <f t="shared" si="4"/>
        <v>9418.8799999999992</v>
      </c>
      <c r="R13" s="330">
        <f t="shared" si="5"/>
        <v>3491.6200000000008</v>
      </c>
      <c r="S13" s="330">
        <f t="shared" si="6"/>
        <v>0.3</v>
      </c>
      <c r="T13" s="330">
        <f t="shared" si="7"/>
        <v>1047.4860000000001</v>
      </c>
      <c r="U13" s="330">
        <f t="shared" si="8"/>
        <v>1767.15</v>
      </c>
      <c r="V13" s="330">
        <f t="shared" si="9"/>
        <v>2814.6360000000004</v>
      </c>
      <c r="W13" s="330">
        <f t="shared" si="10"/>
        <v>0</v>
      </c>
      <c r="X13" s="330">
        <f t="shared" si="11"/>
        <v>2814.6360000000004</v>
      </c>
      <c r="Y13" s="328"/>
      <c r="Z13" s="329"/>
      <c r="AA13" s="329">
        <v>2140.2199999999998</v>
      </c>
      <c r="AB13" s="329"/>
      <c r="AC13" s="329"/>
      <c r="AD13" s="329">
        <f t="shared" si="12"/>
        <v>2140.2199999999998</v>
      </c>
      <c r="AE13" s="328">
        <f t="shared" si="13"/>
        <v>10770.28</v>
      </c>
      <c r="AF13" s="385" t="s">
        <v>244</v>
      </c>
      <c r="AG13" s="155"/>
      <c r="AH13" s="155"/>
    </row>
    <row r="14" spans="1:34" ht="28.5" x14ac:dyDescent="0.2">
      <c r="A14" s="154"/>
      <c r="B14" s="357">
        <v>8</v>
      </c>
      <c r="C14" s="340" t="s">
        <v>193</v>
      </c>
      <c r="D14" s="326" t="s">
        <v>57</v>
      </c>
      <c r="E14" s="327">
        <f>F14/15.2</f>
        <v>849.375</v>
      </c>
      <c r="F14" s="328">
        <v>12910.5</v>
      </c>
      <c r="G14" s="327">
        <v>0</v>
      </c>
      <c r="H14" s="327">
        <f>G14</f>
        <v>0</v>
      </c>
      <c r="I14" s="327">
        <v>0</v>
      </c>
      <c r="J14" s="327">
        <v>0</v>
      </c>
      <c r="K14" s="327">
        <v>0</v>
      </c>
      <c r="L14" s="327"/>
      <c r="M14" s="329">
        <f>F14+L14+Z14</f>
        <v>12910.5</v>
      </c>
      <c r="N14" s="329"/>
      <c r="O14" s="330">
        <f>IF(E14=47.16,0,IF(E14&gt;47.16,J14*0.5,0))</f>
        <v>0</v>
      </c>
      <c r="P14" s="330">
        <f>F14+G14+H14+K14+O14+I14</f>
        <v>12910.5</v>
      </c>
      <c r="Q14" s="330">
        <f>VLOOKUP(P14,Tarifa1,1)</f>
        <v>9418.8799999999992</v>
      </c>
      <c r="R14" s="330">
        <f>P14-Q14</f>
        <v>3491.6200000000008</v>
      </c>
      <c r="S14" s="330">
        <f>VLOOKUP(P14,Tarifa1,3)</f>
        <v>0.3</v>
      </c>
      <c r="T14" s="330">
        <f>R14*S14</f>
        <v>1047.4860000000001</v>
      </c>
      <c r="U14" s="330">
        <f>VLOOKUP(P14,Tarifa1,2)</f>
        <v>1767.15</v>
      </c>
      <c r="V14" s="330">
        <f>T14+U14</f>
        <v>2814.6360000000004</v>
      </c>
      <c r="W14" s="330">
        <f>VLOOKUP(P14,Credito1,2)</f>
        <v>0</v>
      </c>
      <c r="X14" s="330">
        <f>V14-W14</f>
        <v>2814.6360000000004</v>
      </c>
      <c r="Y14" s="328"/>
      <c r="Z14" s="329"/>
      <c r="AA14" s="329">
        <v>2140.2199999999998</v>
      </c>
      <c r="AB14" s="329"/>
      <c r="AC14" s="329"/>
      <c r="AD14" s="329">
        <f>AC14+AB14+AA14</f>
        <v>2140.2199999999998</v>
      </c>
      <c r="AE14" s="328">
        <f>M14-AA14</f>
        <v>10770.28</v>
      </c>
      <c r="AF14" s="385" t="s">
        <v>244</v>
      </c>
      <c r="AG14" s="155"/>
      <c r="AH14" s="155"/>
    </row>
    <row r="15" spans="1:34" ht="14.25" x14ac:dyDescent="0.2">
      <c r="A15" s="154"/>
      <c r="B15" s="357">
        <v>9</v>
      </c>
      <c r="C15" s="399" t="s">
        <v>246</v>
      </c>
      <c r="D15" s="398" t="s">
        <v>57</v>
      </c>
      <c r="E15" s="327">
        <f>F15/15.2</f>
        <v>849.375</v>
      </c>
      <c r="F15" s="328">
        <v>12910.5</v>
      </c>
      <c r="G15" s="373"/>
      <c r="H15" s="373"/>
      <c r="I15" s="373"/>
      <c r="J15" s="373"/>
      <c r="K15" s="373"/>
      <c r="L15" s="373"/>
      <c r="M15" s="329">
        <f>F15+L15+Z15</f>
        <v>12910.5</v>
      </c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29">
        <v>2140.2199999999998</v>
      </c>
      <c r="AB15" s="373"/>
      <c r="AC15" s="373"/>
      <c r="AD15" s="329">
        <f>AC15+AB15+AA15</f>
        <v>2140.2199999999998</v>
      </c>
      <c r="AE15" s="328">
        <f>M15-AA15</f>
        <v>10770.28</v>
      </c>
      <c r="AF15" s="385" t="s">
        <v>244</v>
      </c>
      <c r="AG15" s="155"/>
      <c r="AH15" s="155"/>
    </row>
    <row r="16" spans="1:34" ht="25.5" x14ac:dyDescent="0.2">
      <c r="A16" s="154"/>
      <c r="B16" s="357">
        <v>10</v>
      </c>
      <c r="C16" s="340" t="s">
        <v>199</v>
      </c>
      <c r="D16" s="228" t="s">
        <v>230</v>
      </c>
      <c r="E16" s="327">
        <f t="shared" si="0"/>
        <v>219.17763157894737</v>
      </c>
      <c r="F16" s="331">
        <v>3331.5</v>
      </c>
      <c r="G16" s="327"/>
      <c r="H16" s="327"/>
      <c r="I16" s="327"/>
      <c r="J16" s="327"/>
      <c r="K16" s="327"/>
      <c r="L16" s="327"/>
      <c r="M16" s="329">
        <f t="shared" si="14"/>
        <v>3331.5</v>
      </c>
      <c r="N16" s="329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28"/>
      <c r="Z16" s="329"/>
      <c r="AA16" s="329">
        <v>241.06</v>
      </c>
      <c r="AB16" s="329"/>
      <c r="AC16" s="329"/>
      <c r="AD16" s="329">
        <f t="shared" si="12"/>
        <v>241.06</v>
      </c>
      <c r="AE16" s="328">
        <f t="shared" si="13"/>
        <v>3090.44</v>
      </c>
      <c r="AF16" s="385" t="s">
        <v>245</v>
      </c>
      <c r="AG16" s="155"/>
      <c r="AH16" s="155"/>
    </row>
    <row r="17" spans="1:34" ht="14.25" x14ac:dyDescent="0.2">
      <c r="A17" s="154"/>
      <c r="B17" s="357"/>
      <c r="C17" s="400" t="s">
        <v>58</v>
      </c>
      <c r="D17" s="223"/>
      <c r="E17" s="327"/>
      <c r="F17" s="328"/>
      <c r="G17" s="327">
        <v>0</v>
      </c>
      <c r="H17" s="327">
        <f t="shared" si="1"/>
        <v>0</v>
      </c>
      <c r="I17" s="327">
        <v>0</v>
      </c>
      <c r="J17" s="327">
        <v>0</v>
      </c>
      <c r="K17" s="327"/>
      <c r="L17" s="327"/>
      <c r="M17" s="329"/>
      <c r="N17" s="329"/>
      <c r="O17" s="330">
        <f t="shared" si="2"/>
        <v>0</v>
      </c>
      <c r="P17" s="330">
        <f t="shared" si="3"/>
        <v>0</v>
      </c>
      <c r="Q17" s="330" t="e">
        <f t="shared" si="4"/>
        <v>#N/A</v>
      </c>
      <c r="R17" s="330" t="e">
        <f t="shared" si="5"/>
        <v>#N/A</v>
      </c>
      <c r="S17" s="330" t="e">
        <f t="shared" si="6"/>
        <v>#N/A</v>
      </c>
      <c r="T17" s="330" t="e">
        <f t="shared" si="7"/>
        <v>#N/A</v>
      </c>
      <c r="U17" s="330" t="e">
        <f t="shared" si="8"/>
        <v>#N/A</v>
      </c>
      <c r="V17" s="330" t="e">
        <f t="shared" si="9"/>
        <v>#N/A</v>
      </c>
      <c r="W17" s="330" t="e">
        <f t="shared" si="10"/>
        <v>#N/A</v>
      </c>
      <c r="X17" s="330" t="e">
        <f t="shared" si="11"/>
        <v>#N/A</v>
      </c>
      <c r="Y17" s="328"/>
      <c r="Z17" s="329"/>
      <c r="AA17" s="329"/>
      <c r="AB17" s="329"/>
      <c r="AC17" s="329"/>
      <c r="AD17" s="329"/>
      <c r="AE17" s="328"/>
      <c r="AF17" s="386"/>
      <c r="AG17" s="155"/>
      <c r="AH17" s="155"/>
    </row>
    <row r="18" spans="1:34" ht="28.5" x14ac:dyDescent="0.2">
      <c r="A18" s="157"/>
      <c r="B18" s="359">
        <v>10</v>
      </c>
      <c r="C18" s="340" t="s">
        <v>194</v>
      </c>
      <c r="D18" s="223" t="s">
        <v>59</v>
      </c>
      <c r="E18" s="332">
        <f t="shared" ref="E18" si="15">F18/15.2</f>
        <v>1154.2434210526317</v>
      </c>
      <c r="F18" s="333">
        <v>17544.5</v>
      </c>
      <c r="G18" s="332">
        <v>0</v>
      </c>
      <c r="H18" s="332">
        <f t="shared" si="1"/>
        <v>0</v>
      </c>
      <c r="I18" s="332">
        <v>0</v>
      </c>
      <c r="J18" s="332">
        <v>0</v>
      </c>
      <c r="K18" s="332">
        <v>0</v>
      </c>
      <c r="L18" s="332"/>
      <c r="M18" s="334">
        <f t="shared" si="14"/>
        <v>17544.5</v>
      </c>
      <c r="N18" s="334"/>
      <c r="O18" s="334">
        <f t="shared" si="2"/>
        <v>0</v>
      </c>
      <c r="P18" s="334">
        <f t="shared" si="3"/>
        <v>17544.5</v>
      </c>
      <c r="Q18" s="334">
        <f t="shared" si="4"/>
        <v>9418.8799999999992</v>
      </c>
      <c r="R18" s="334">
        <f t="shared" si="5"/>
        <v>8125.6200000000008</v>
      </c>
      <c r="S18" s="334">
        <f t="shared" si="6"/>
        <v>0.3</v>
      </c>
      <c r="T18" s="334">
        <f t="shared" si="7"/>
        <v>2437.6860000000001</v>
      </c>
      <c r="U18" s="334">
        <f t="shared" si="8"/>
        <v>1767.15</v>
      </c>
      <c r="V18" s="334">
        <f t="shared" si="9"/>
        <v>4204.8360000000002</v>
      </c>
      <c r="W18" s="334">
        <f t="shared" si="10"/>
        <v>0</v>
      </c>
      <c r="X18" s="334">
        <f t="shared" si="11"/>
        <v>4204.8360000000002</v>
      </c>
      <c r="Y18" s="334"/>
      <c r="Z18" s="334"/>
      <c r="AA18" s="334">
        <v>3230.14</v>
      </c>
      <c r="AB18" s="334"/>
      <c r="AC18" s="334"/>
      <c r="AD18" s="334">
        <f>AA18</f>
        <v>3230.14</v>
      </c>
      <c r="AE18" s="334">
        <f>M18-AD18</f>
        <v>14314.36</v>
      </c>
      <c r="AF18" s="385" t="s">
        <v>244</v>
      </c>
      <c r="AG18" s="158"/>
      <c r="AH18" s="158"/>
    </row>
    <row r="19" spans="1:34" ht="15.75" thickBot="1" x14ac:dyDescent="0.25">
      <c r="A19" s="154"/>
      <c r="B19" s="361"/>
      <c r="C19" s="365" t="s">
        <v>60</v>
      </c>
      <c r="D19" s="365"/>
      <c r="E19" s="362">
        <f>E7+E8+E9+E10+E11+E12+E13+E14+E16+E18</f>
        <v>8168.4210526315792</v>
      </c>
      <c r="F19" s="362">
        <f>F7+F8+F9+F10+F11+F12+F13+F14+F15+F16+F18</f>
        <v>137070.5</v>
      </c>
      <c r="G19" s="362">
        <f t="shared" ref="G19:AE19" si="16">G7+G8+G9+G10+G11+G12+G13+G14+G15+G16+G18</f>
        <v>0</v>
      </c>
      <c r="H19" s="362">
        <f t="shared" si="16"/>
        <v>0</v>
      </c>
      <c r="I19" s="362">
        <f t="shared" si="16"/>
        <v>0</v>
      </c>
      <c r="J19" s="362">
        <f t="shared" si="16"/>
        <v>0</v>
      </c>
      <c r="K19" s="362">
        <f t="shared" si="16"/>
        <v>0</v>
      </c>
      <c r="L19" s="362">
        <f t="shared" si="16"/>
        <v>0</v>
      </c>
      <c r="M19" s="362">
        <f t="shared" si="16"/>
        <v>137070.5</v>
      </c>
      <c r="N19" s="362">
        <f t="shared" si="16"/>
        <v>0</v>
      </c>
      <c r="O19" s="362">
        <f t="shared" si="16"/>
        <v>0</v>
      </c>
      <c r="P19" s="362">
        <f t="shared" si="16"/>
        <v>120828.5</v>
      </c>
      <c r="Q19" s="362">
        <f t="shared" si="16"/>
        <v>84769.919999999998</v>
      </c>
      <c r="R19" s="362">
        <f t="shared" si="16"/>
        <v>36058.580000000016</v>
      </c>
      <c r="S19" s="362">
        <f t="shared" si="16"/>
        <v>2.6999999999999997</v>
      </c>
      <c r="T19" s="362">
        <f t="shared" si="16"/>
        <v>10817.574000000001</v>
      </c>
      <c r="U19" s="362">
        <f t="shared" si="16"/>
        <v>15904.349999999999</v>
      </c>
      <c r="V19" s="362">
        <f t="shared" si="16"/>
        <v>26721.924000000003</v>
      </c>
      <c r="W19" s="362">
        <f t="shared" si="16"/>
        <v>0</v>
      </c>
      <c r="X19" s="362">
        <f t="shared" si="16"/>
        <v>26721.924000000003</v>
      </c>
      <c r="Y19" s="362">
        <f t="shared" si="16"/>
        <v>0</v>
      </c>
      <c r="Z19" s="362">
        <f t="shared" si="16"/>
        <v>0</v>
      </c>
      <c r="AA19" s="362">
        <f t="shared" si="16"/>
        <v>22733.18</v>
      </c>
      <c r="AB19" s="362">
        <f t="shared" si="16"/>
        <v>0</v>
      </c>
      <c r="AC19" s="362">
        <f t="shared" si="16"/>
        <v>0</v>
      </c>
      <c r="AD19" s="362">
        <f t="shared" si="16"/>
        <v>22733.18</v>
      </c>
      <c r="AE19" s="362">
        <f t="shared" si="16"/>
        <v>114337.32</v>
      </c>
      <c r="AF19" s="386"/>
      <c r="AG19" s="363"/>
      <c r="AH19" s="363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NOMINA_ADM._2021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2023-07-19T15:58:43Z</cp:lastPrinted>
  <dcterms:created xsi:type="dcterms:W3CDTF">2000-05-05T04:08:27Z</dcterms:created>
  <dcterms:modified xsi:type="dcterms:W3CDTF">2023-07-19T16:00:11Z</dcterms:modified>
</cp:coreProperties>
</file>