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FEBRERO\2DA DE ENERO\"/>
    </mc:Choice>
  </mc:AlternateContent>
  <bookViews>
    <workbookView xWindow="0" yWindow="0" windowWidth="28800" windowHeight="1174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E138" i="91" l="1"/>
  <c r="AE135" i="91"/>
  <c r="AE129" i="91"/>
  <c r="AE126" i="91"/>
  <c r="AE110" i="91"/>
  <c r="AE109" i="91"/>
  <c r="AE107" i="91"/>
  <c r="AE70" i="91"/>
  <c r="AE78" i="91"/>
  <c r="AE65" i="91"/>
  <c r="AE66" i="91"/>
  <c r="AE67" i="91"/>
  <c r="AE68" i="91"/>
  <c r="AE69" i="91"/>
  <c r="AE64" i="91"/>
  <c r="AD186" i="91"/>
  <c r="M186" i="91"/>
  <c r="E186" i="91"/>
  <c r="E185" i="91"/>
  <c r="G111" i="91"/>
  <c r="I111" i="91"/>
  <c r="J111" i="91"/>
  <c r="K111" i="91"/>
  <c r="L111" i="91"/>
  <c r="Y111" i="91"/>
  <c r="Z111" i="91"/>
  <c r="AA111" i="91"/>
  <c r="AB111" i="91"/>
  <c r="AC111" i="91"/>
  <c r="F111" i="91"/>
  <c r="E179" i="91" l="1"/>
  <c r="E139" i="91"/>
  <c r="E136" i="91"/>
  <c r="E137" i="91"/>
  <c r="E138" i="91"/>
  <c r="E140" i="91"/>
  <c r="E141" i="91"/>
  <c r="E142" i="91"/>
  <c r="E143" i="91"/>
  <c r="E144" i="91"/>
  <c r="E145" i="91"/>
  <c r="E146" i="91"/>
  <c r="E147" i="91"/>
  <c r="E148" i="91"/>
  <c r="E149" i="91"/>
  <c r="E150" i="91"/>
  <c r="E151" i="91"/>
  <c r="E152" i="91"/>
  <c r="E153" i="91"/>
  <c r="E154" i="91"/>
  <c r="E155" i="91"/>
  <c r="E156" i="91"/>
  <c r="E157" i="91"/>
  <c r="E159" i="91"/>
  <c r="E160" i="91"/>
  <c r="E161" i="91"/>
  <c r="E162" i="91"/>
  <c r="E163" i="91"/>
  <c r="E164" i="91"/>
  <c r="E165" i="91"/>
  <c r="E166" i="91"/>
  <c r="E167" i="91"/>
  <c r="E168" i="91"/>
  <c r="E172" i="91"/>
  <c r="E176" i="91"/>
  <c r="E178" i="91"/>
  <c r="E180" i="91"/>
  <c r="E181" i="91"/>
  <c r="E182" i="91"/>
  <c r="E183" i="91"/>
  <c r="E184" i="91"/>
  <c r="E135" i="91"/>
  <c r="E129" i="91"/>
  <c r="E128" i="91"/>
  <c r="M127" i="91"/>
  <c r="E125" i="91"/>
  <c r="E126" i="91"/>
  <c r="E127" i="91"/>
  <c r="E124" i="91"/>
  <c r="E110" i="91"/>
  <c r="E109" i="91"/>
  <c r="E42" i="91"/>
  <c r="AD44" i="91"/>
  <c r="AD45" i="91"/>
  <c r="AD46" i="91"/>
  <c r="AD47" i="91"/>
  <c r="AD48" i="91"/>
  <c r="AD49" i="91"/>
  <c r="AD50" i="91"/>
  <c r="AD51" i="91"/>
  <c r="AD52" i="91"/>
  <c r="AD53" i="91"/>
  <c r="AD54" i="91"/>
  <c r="AD55" i="91"/>
  <c r="AD56" i="91"/>
  <c r="AD57" i="91"/>
  <c r="AD58" i="91"/>
  <c r="AD59" i="91"/>
  <c r="AD60" i="91"/>
  <c r="AD61" i="91"/>
  <c r="AD62" i="91"/>
  <c r="AD63" i="91"/>
  <c r="AD64" i="91"/>
  <c r="AD65" i="91"/>
  <c r="AD66" i="91"/>
  <c r="AD67" i="91"/>
  <c r="AD68" i="91"/>
  <c r="AD69" i="91"/>
  <c r="AD70" i="91"/>
  <c r="AD71" i="91"/>
  <c r="AD72" i="91"/>
  <c r="AD73" i="91"/>
  <c r="AD74" i="91"/>
  <c r="AD75" i="91"/>
  <c r="AD76" i="91"/>
  <c r="AD77" i="91"/>
  <c r="AD78" i="91"/>
  <c r="AD40" i="91"/>
  <c r="AD41" i="91"/>
  <c r="AD42" i="91"/>
  <c r="AD43" i="91"/>
  <c r="E40" i="91"/>
  <c r="E41" i="91"/>
  <c r="E43" i="91"/>
  <c r="E44" i="91"/>
  <c r="E45" i="91"/>
  <c r="E46" i="91"/>
  <c r="E47" i="91"/>
  <c r="E48" i="91"/>
  <c r="E49" i="91"/>
  <c r="E50" i="91"/>
  <c r="E51" i="91"/>
  <c r="E52" i="91"/>
  <c r="E53" i="91"/>
  <c r="E54" i="91"/>
  <c r="E55" i="91"/>
  <c r="E56" i="91"/>
  <c r="E57" i="91"/>
  <c r="E58" i="91"/>
  <c r="E59" i="91"/>
  <c r="E60" i="91"/>
  <c r="E61" i="91"/>
  <c r="E62" i="91"/>
  <c r="E63" i="91"/>
  <c r="E64" i="91"/>
  <c r="E65" i="91"/>
  <c r="E66" i="91"/>
  <c r="E67" i="91"/>
  <c r="E68" i="91"/>
  <c r="E69" i="91"/>
  <c r="E70" i="91"/>
  <c r="E71" i="91"/>
  <c r="E72" i="91"/>
  <c r="E73" i="91"/>
  <c r="E74" i="91"/>
  <c r="E75" i="91"/>
  <c r="E76" i="91"/>
  <c r="E77" i="91"/>
  <c r="E78" i="91"/>
  <c r="AD39" i="91"/>
  <c r="E39" i="91"/>
  <c r="E19" i="91"/>
  <c r="E17" i="91"/>
  <c r="E15" i="91"/>
  <c r="E16" i="91"/>
  <c r="E9" i="91"/>
  <c r="E10" i="91"/>
  <c r="E11" i="91"/>
  <c r="E12" i="91"/>
  <c r="E13" i="91"/>
  <c r="E14" i="91"/>
  <c r="E8" i="91"/>
  <c r="AD178" i="91" l="1"/>
  <c r="M177" i="91"/>
  <c r="AD144" i="91"/>
  <c r="AD145" i="91"/>
  <c r="AD146" i="91"/>
  <c r="AE146" i="91" s="1"/>
  <c r="AD147" i="91"/>
  <c r="AD148" i="91"/>
  <c r="AD149" i="91"/>
  <c r="AD150" i="91"/>
  <c r="M144" i="91"/>
  <c r="M145" i="91"/>
  <c r="M146" i="91"/>
  <c r="M147" i="91"/>
  <c r="M148" i="91"/>
  <c r="M149" i="91"/>
  <c r="M150" i="91"/>
  <c r="M151" i="91"/>
  <c r="M136" i="91"/>
  <c r="AE136" i="91" s="1"/>
  <c r="M137" i="91"/>
  <c r="AE137" i="91" s="1"/>
  <c r="M139" i="91"/>
  <c r="AE139" i="91" s="1"/>
  <c r="M140" i="91"/>
  <c r="AE140" i="91" s="1"/>
  <c r="M141" i="91"/>
  <c r="AE141" i="91" s="1"/>
  <c r="AD136" i="91"/>
  <c r="AD137" i="91"/>
  <c r="AD138" i="91"/>
  <c r="AD139" i="91"/>
  <c r="AD140" i="91"/>
  <c r="AD141" i="91"/>
  <c r="AE148" i="91" l="1"/>
  <c r="AE144" i="91"/>
  <c r="AE147" i="91"/>
  <c r="AE145" i="91"/>
  <c r="AE149" i="91"/>
  <c r="AN49" i="93"/>
  <c r="AO49" i="93"/>
  <c r="AN27" i="93"/>
  <c r="AO27" i="93" s="1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AE18" i="96" s="1"/>
  <c r="H18" i="96"/>
  <c r="E18" i="96"/>
  <c r="O18" i="96"/>
  <c r="P18" i="96"/>
  <c r="O17" i="96"/>
  <c r="H17" i="96"/>
  <c r="AD16" i="96"/>
  <c r="M16" i="96"/>
  <c r="AE16" i="96" s="1"/>
  <c r="E16" i="96"/>
  <c r="AD15" i="96"/>
  <c r="M15" i="96"/>
  <c r="AE15" i="96" s="1"/>
  <c r="E15" i="96"/>
  <c r="AD14" i="96"/>
  <c r="M14" i="96"/>
  <c r="AE14" i="96" s="1"/>
  <c r="H14" i="96"/>
  <c r="E14" i="96"/>
  <c r="O14" i="96" s="1"/>
  <c r="P14" i="96" s="1"/>
  <c r="AD13" i="96"/>
  <c r="M13" i="96"/>
  <c r="AE13" i="96"/>
  <c r="H13" i="96"/>
  <c r="E13" i="96"/>
  <c r="O13" i="96"/>
  <c r="AD12" i="96"/>
  <c r="M12" i="96"/>
  <c r="AE12" i="96" s="1"/>
  <c r="H12" i="96"/>
  <c r="E12" i="96"/>
  <c r="O12" i="96" s="1"/>
  <c r="P12" i="96" s="1"/>
  <c r="AD11" i="96"/>
  <c r="M11" i="96"/>
  <c r="AE11" i="96" s="1"/>
  <c r="H11" i="96"/>
  <c r="P11" i="96" s="1"/>
  <c r="E11" i="96"/>
  <c r="O11" i="96"/>
  <c r="AD10" i="96"/>
  <c r="AD19" i="96" s="1"/>
  <c r="M10" i="96"/>
  <c r="AE10" i="96" s="1"/>
  <c r="H10" i="96"/>
  <c r="E10" i="96"/>
  <c r="O10" i="96"/>
  <c r="P10" i="96" s="1"/>
  <c r="AD9" i="96"/>
  <c r="M9" i="96"/>
  <c r="AE9" i="96"/>
  <c r="H9" i="96"/>
  <c r="P9" i="96" s="1"/>
  <c r="E9" i="96"/>
  <c r="O9" i="96" s="1"/>
  <c r="AD8" i="96"/>
  <c r="M8" i="96"/>
  <c r="AE8" i="96"/>
  <c r="H8" i="96"/>
  <c r="E8" i="96"/>
  <c r="O8" i="96"/>
  <c r="AE7" i="96"/>
  <c r="AD7" i="96"/>
  <c r="M7" i="96"/>
  <c r="H7" i="96"/>
  <c r="E7" i="96"/>
  <c r="O7" i="96" s="1"/>
  <c r="O19" i="96" s="1"/>
  <c r="P17" i="96"/>
  <c r="P13" i="96"/>
  <c r="P8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N187" i="91"/>
  <c r="Y187" i="91"/>
  <c r="Z187" i="91"/>
  <c r="AA187" i="91"/>
  <c r="AB187" i="91"/>
  <c r="AC187" i="91"/>
  <c r="F187" i="91"/>
  <c r="M185" i="91"/>
  <c r="G130" i="91"/>
  <c r="G158" i="91" s="1"/>
  <c r="I130" i="91"/>
  <c r="I158" i="91" s="1"/>
  <c r="J130" i="91"/>
  <c r="J158" i="91" s="1"/>
  <c r="K130" i="91"/>
  <c r="K158" i="91" s="1"/>
  <c r="L130" i="91"/>
  <c r="N130" i="91"/>
  <c r="Y130" i="91"/>
  <c r="Z130" i="91"/>
  <c r="AA130" i="91"/>
  <c r="AB130" i="91"/>
  <c r="AC130" i="91"/>
  <c r="F130" i="91"/>
  <c r="AB79" i="91"/>
  <c r="AA79" i="91"/>
  <c r="F79" i="91"/>
  <c r="H63" i="91"/>
  <c r="O63" i="91"/>
  <c r="O64" i="91"/>
  <c r="H64" i="91"/>
  <c r="M64" i="91"/>
  <c r="O65" i="91"/>
  <c r="H65" i="91"/>
  <c r="M65" i="91"/>
  <c r="H66" i="91"/>
  <c r="O66" i="91"/>
  <c r="O67" i="91"/>
  <c r="H67" i="91"/>
  <c r="M67" i="91"/>
  <c r="H68" i="91"/>
  <c r="O68" i="91"/>
  <c r="O69" i="91"/>
  <c r="H69" i="91"/>
  <c r="M69" i="91"/>
  <c r="H70" i="91"/>
  <c r="O70" i="91"/>
  <c r="O71" i="91"/>
  <c r="P71" i="91" s="1"/>
  <c r="M71" i="91"/>
  <c r="AE71" i="91" s="1"/>
  <c r="O72" i="91"/>
  <c r="H72" i="91"/>
  <c r="M72" i="91"/>
  <c r="AE72" i="91" s="1"/>
  <c r="O73" i="91"/>
  <c r="H73" i="91"/>
  <c r="M73" i="91"/>
  <c r="AE73" i="91" s="1"/>
  <c r="O74" i="91"/>
  <c r="H74" i="91"/>
  <c r="M74" i="91"/>
  <c r="AE74" i="91" s="1"/>
  <c r="O75" i="91"/>
  <c r="H75" i="91"/>
  <c r="M75" i="91"/>
  <c r="AE75" i="91" s="1"/>
  <c r="AD106" i="91"/>
  <c r="AD107" i="91"/>
  <c r="AD108" i="91"/>
  <c r="AD109" i="91"/>
  <c r="AD110" i="91"/>
  <c r="AD124" i="91"/>
  <c r="AD126" i="91"/>
  <c r="AD127" i="91"/>
  <c r="AD128" i="91"/>
  <c r="AD129" i="91"/>
  <c r="AD105" i="91"/>
  <c r="AD185" i="91"/>
  <c r="AD183" i="91"/>
  <c r="AD181" i="91"/>
  <c r="AD179" i="91"/>
  <c r="AD177" i="91"/>
  <c r="F158" i="91"/>
  <c r="AJ20" i="93"/>
  <c r="M143" i="91"/>
  <c r="AD143" i="91"/>
  <c r="AD151" i="91"/>
  <c r="AD154" i="91"/>
  <c r="AD155" i="91"/>
  <c r="AD157" i="91"/>
  <c r="AD135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AE76" i="91" s="1"/>
  <c r="M77" i="91"/>
  <c r="AE77" i="91" s="1"/>
  <c r="AE41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F98" i="93"/>
  <c r="AF99" i="93"/>
  <c r="AF100" i="93"/>
  <c r="AF101" i="93"/>
  <c r="Z90" i="93"/>
  <c r="AF90" i="93"/>
  <c r="Z91" i="93"/>
  <c r="AF91" i="93"/>
  <c r="Z92" i="93"/>
  <c r="AF92" i="93" s="1"/>
  <c r="AH92" i="93" s="1"/>
  <c r="Z93" i="93"/>
  <c r="AF93" i="93"/>
  <c r="AH93" i="93"/>
  <c r="Z94" i="93"/>
  <c r="AF94" i="93" s="1"/>
  <c r="AH94" i="93"/>
  <c r="Z95" i="93"/>
  <c r="AF95" i="93"/>
  <c r="U82" i="93"/>
  <c r="W82" i="93"/>
  <c r="Z82" i="93"/>
  <c r="AF82" i="93"/>
  <c r="U83" i="93"/>
  <c r="W83" i="93"/>
  <c r="Z83" i="93"/>
  <c r="AF83" i="93" s="1"/>
  <c r="U84" i="93"/>
  <c r="W84" i="93" s="1"/>
  <c r="Z84" i="93" s="1"/>
  <c r="AF84" i="93" s="1"/>
  <c r="U85" i="93"/>
  <c r="W85" i="93"/>
  <c r="Z85" i="93" s="1"/>
  <c r="AF85" i="93" s="1"/>
  <c r="U86" i="93"/>
  <c r="W86" i="93"/>
  <c r="Z86" i="93" s="1"/>
  <c r="AF86" i="93" s="1"/>
  <c r="AH86" i="93" s="1"/>
  <c r="U87" i="93"/>
  <c r="W87" i="93" s="1"/>
  <c r="Z87" i="93"/>
  <c r="AF87" i="93" s="1"/>
  <c r="AH87" i="93" s="1"/>
  <c r="U88" i="93"/>
  <c r="W88" i="93" s="1"/>
  <c r="Z88" i="93"/>
  <c r="AF88" i="93"/>
  <c r="U89" i="93"/>
  <c r="W89" i="93" s="1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O81" i="93"/>
  <c r="Q81" i="93" s="1"/>
  <c r="S81" i="93" s="1"/>
  <c r="U81" i="93" s="1"/>
  <c r="W81" i="93" s="1"/>
  <c r="Z81" i="93" s="1"/>
  <c r="AF81" i="93" s="1"/>
  <c r="E6" i="93"/>
  <c r="E7" i="93"/>
  <c r="D7" i="93" s="1"/>
  <c r="N7" i="93" s="1"/>
  <c r="E8" i="93"/>
  <c r="D8" i="93" s="1"/>
  <c r="N8" i="93" s="1"/>
  <c r="E9" i="93"/>
  <c r="E10" i="93"/>
  <c r="E11" i="93"/>
  <c r="D11" i="93"/>
  <c r="N11" i="93" s="1"/>
  <c r="O11" i="93" s="1"/>
  <c r="Q11" i="93" s="1"/>
  <c r="E12" i="93"/>
  <c r="D12" i="93"/>
  <c r="N12" i="93" s="1"/>
  <c r="O12" i="93" s="1"/>
  <c r="E13" i="93"/>
  <c r="D13" i="93"/>
  <c r="N13" i="93" s="1"/>
  <c r="O13" i="93" s="1"/>
  <c r="E14" i="93"/>
  <c r="E15" i="93"/>
  <c r="D15" i="93" s="1"/>
  <c r="E16" i="93"/>
  <c r="O16" i="93" s="1"/>
  <c r="D16" i="93"/>
  <c r="E17" i="93"/>
  <c r="D17" i="93" s="1"/>
  <c r="E18" i="93"/>
  <c r="D18" i="93"/>
  <c r="N18" i="93" s="1"/>
  <c r="O18" i="93" s="1"/>
  <c r="E19" i="93"/>
  <c r="D19" i="93" s="1"/>
  <c r="E20" i="93"/>
  <c r="D20" i="93"/>
  <c r="E22" i="93"/>
  <c r="O22" i="93" s="1"/>
  <c r="E23" i="93"/>
  <c r="E24" i="93"/>
  <c r="E25" i="93"/>
  <c r="E26" i="93"/>
  <c r="O26" i="93" s="1"/>
  <c r="Q26" i="93"/>
  <c r="S26" i="93" s="1"/>
  <c r="E27" i="93"/>
  <c r="D27" i="93"/>
  <c r="N27" i="93" s="1"/>
  <c r="O27" i="93" s="1"/>
  <c r="E28" i="93"/>
  <c r="D28" i="93"/>
  <c r="N28" i="93" s="1"/>
  <c r="O28" i="93" s="1"/>
  <c r="Q28" i="93" s="1"/>
  <c r="E29" i="93"/>
  <c r="D29" i="93"/>
  <c r="E30" i="93"/>
  <c r="D30" i="93"/>
  <c r="E31" i="93"/>
  <c r="D31" i="93"/>
  <c r="N31" i="93" s="1"/>
  <c r="E32" i="93"/>
  <c r="D32" i="93"/>
  <c r="N32" i="93" s="1"/>
  <c r="O32" i="93" s="1"/>
  <c r="Q32" i="93" s="1"/>
  <c r="S32" i="93" s="1"/>
  <c r="E33" i="93"/>
  <c r="D33" i="93"/>
  <c r="E34" i="93"/>
  <c r="E35" i="93"/>
  <c r="D35" i="93" s="1"/>
  <c r="N35" i="93" s="1"/>
  <c r="E36" i="93"/>
  <c r="D36" i="93" s="1"/>
  <c r="E37" i="93"/>
  <c r="D37" i="93"/>
  <c r="N37" i="93" s="1"/>
  <c r="E38" i="93"/>
  <c r="E39" i="93"/>
  <c r="E40" i="93"/>
  <c r="E41" i="93"/>
  <c r="D41" i="93" s="1"/>
  <c r="N41" i="93" s="1"/>
  <c r="E42" i="93"/>
  <c r="E43" i="93"/>
  <c r="D43" i="93"/>
  <c r="N43" i="93" s="1"/>
  <c r="E44" i="93"/>
  <c r="D44" i="93" s="1"/>
  <c r="N44" i="93" s="1"/>
  <c r="E45" i="93"/>
  <c r="D45" i="93"/>
  <c r="N45" i="93" s="1"/>
  <c r="O45" i="93" s="1"/>
  <c r="Q45" i="93" s="1"/>
  <c r="E46" i="93"/>
  <c r="D46" i="93" s="1"/>
  <c r="N46" i="93" s="1"/>
  <c r="E47" i="93"/>
  <c r="E48" i="93"/>
  <c r="O48" i="93" s="1"/>
  <c r="Q48" i="93" s="1"/>
  <c r="D48" i="93"/>
  <c r="E49" i="93"/>
  <c r="E50" i="93"/>
  <c r="D50" i="93"/>
  <c r="N50" i="93" s="1"/>
  <c r="E51" i="93"/>
  <c r="D51" i="93" s="1"/>
  <c r="E52" i="93"/>
  <c r="D52" i="93" s="1"/>
  <c r="N52" i="93" s="1"/>
  <c r="E53" i="93"/>
  <c r="D53" i="93" s="1"/>
  <c r="E54" i="93"/>
  <c r="E55" i="93"/>
  <c r="E56" i="93"/>
  <c r="D56" i="93" s="1"/>
  <c r="N56" i="93" s="1"/>
  <c r="E57" i="93"/>
  <c r="E58" i="93"/>
  <c r="O58" i="93" s="1"/>
  <c r="D58" i="93"/>
  <c r="N58" i="93" s="1"/>
  <c r="E59" i="93"/>
  <c r="D59" i="93" s="1"/>
  <c r="E60" i="93"/>
  <c r="D60" i="93"/>
  <c r="N60" i="93" s="1"/>
  <c r="O60" i="93" s="1"/>
  <c r="E61" i="93"/>
  <c r="E62" i="93"/>
  <c r="D62" i="93"/>
  <c r="E63" i="93"/>
  <c r="D63" i="93" s="1"/>
  <c r="N63" i="93" s="1"/>
  <c r="E64" i="93"/>
  <c r="D64" i="93"/>
  <c r="E65" i="93"/>
  <c r="D65" i="93"/>
  <c r="N65" i="93" s="1"/>
  <c r="O65" i="93" s="1"/>
  <c r="E66" i="93"/>
  <c r="E67" i="93"/>
  <c r="D67" i="93"/>
  <c r="N67" i="93" s="1"/>
  <c r="E68" i="93"/>
  <c r="D68" i="93" s="1"/>
  <c r="E69" i="93"/>
  <c r="D69" i="93" s="1"/>
  <c r="N69" i="93" s="1"/>
  <c r="E70" i="93"/>
  <c r="E71" i="93"/>
  <c r="O71" i="93" s="1"/>
  <c r="Q71" i="93" s="1"/>
  <c r="S71" i="93" s="1"/>
  <c r="U71" i="93" s="1"/>
  <c r="D71" i="93"/>
  <c r="N71" i="93" s="1"/>
  <c r="E72" i="93"/>
  <c r="D72" i="93" s="1"/>
  <c r="E73" i="93"/>
  <c r="E74" i="93"/>
  <c r="D74" i="93"/>
  <c r="E75" i="93"/>
  <c r="D75" i="93"/>
  <c r="N75" i="93" s="1"/>
  <c r="O75" i="93" s="1"/>
  <c r="Q75" i="93" s="1"/>
  <c r="E76" i="93"/>
  <c r="O76" i="93" s="1"/>
  <c r="D76" i="93"/>
  <c r="E77" i="93"/>
  <c r="D77" i="93"/>
  <c r="E78" i="93"/>
  <c r="O78" i="93" s="1"/>
  <c r="E79" i="93"/>
  <c r="D79" i="93" s="1"/>
  <c r="N79" i="93" s="1"/>
  <c r="E80" i="93"/>
  <c r="D80" i="93"/>
  <c r="E81" i="93"/>
  <c r="L81" i="93" s="1"/>
  <c r="E82" i="93"/>
  <c r="E83" i="93"/>
  <c r="D83" i="93"/>
  <c r="E84" i="93"/>
  <c r="L84" i="93" s="1"/>
  <c r="E85" i="93"/>
  <c r="L85" i="93" s="1"/>
  <c r="E86" i="93"/>
  <c r="L86" i="93"/>
  <c r="E87" i="93"/>
  <c r="E88" i="93"/>
  <c r="AH88" i="93" s="1"/>
  <c r="E89" i="93"/>
  <c r="E90" i="93"/>
  <c r="AH90" i="93" s="1"/>
  <c r="E91" i="93"/>
  <c r="AH91" i="93"/>
  <c r="E92" i="93"/>
  <c r="E93" i="93"/>
  <c r="E94" i="93"/>
  <c r="E95" i="93"/>
  <c r="AH95" i="93" s="1"/>
  <c r="E96" i="93"/>
  <c r="AH96" i="93" s="1"/>
  <c r="E97" i="93"/>
  <c r="AH97" i="93" s="1"/>
  <c r="E98" i="93"/>
  <c r="AH98" i="93" s="1"/>
  <c r="E99" i="93"/>
  <c r="E100" i="93"/>
  <c r="AH100" i="93"/>
  <c r="E101" i="93"/>
  <c r="AH101" i="93" s="1"/>
  <c r="E102" i="93"/>
  <c r="E103" i="93"/>
  <c r="E104" i="93"/>
  <c r="E105" i="93"/>
  <c r="D9" i="93"/>
  <c r="D14" i="93"/>
  <c r="D22" i="93"/>
  <c r="N22" i="93" s="1"/>
  <c r="D23" i="93"/>
  <c r="D24" i="93"/>
  <c r="D25" i="93"/>
  <c r="D26" i="93"/>
  <c r="D34" i="93"/>
  <c r="D42" i="93"/>
  <c r="D57" i="93"/>
  <c r="N57" i="93" s="1"/>
  <c r="O57" i="93" s="1"/>
  <c r="Q57" i="93" s="1"/>
  <c r="D66" i="93"/>
  <c r="D73" i="93"/>
  <c r="N73" i="93" s="1"/>
  <c r="D81" i="93"/>
  <c r="D82" i="93"/>
  <c r="L87" i="93"/>
  <c r="L83" i="93"/>
  <c r="O80" i="93"/>
  <c r="AH83" i="93"/>
  <c r="D78" i="93"/>
  <c r="D49" i="93"/>
  <c r="D47" i="93"/>
  <c r="D40" i="93"/>
  <c r="N40" i="93" s="1"/>
  <c r="O40" i="93" s="1"/>
  <c r="Q40" i="93" s="1"/>
  <c r="S40" i="93" s="1"/>
  <c r="D39" i="93"/>
  <c r="D38" i="93"/>
  <c r="N38" i="93" s="1"/>
  <c r="D10" i="93"/>
  <c r="U26" i="93"/>
  <c r="N10" i="93"/>
  <c r="N36" i="93"/>
  <c r="O73" i="93"/>
  <c r="Q73" i="93"/>
  <c r="N9" i="93"/>
  <c r="N78" i="93"/>
  <c r="E5" i="93"/>
  <c r="L5" i="93"/>
  <c r="N77" i="93"/>
  <c r="O77" i="93" s="1"/>
  <c r="Q77" i="93"/>
  <c r="N76" i="93"/>
  <c r="N72" i="93"/>
  <c r="O72" i="93"/>
  <c r="Q72" i="93"/>
  <c r="N68" i="93"/>
  <c r="O68" i="93"/>
  <c r="Q68" i="93" s="1"/>
  <c r="O67" i="93"/>
  <c r="Q67" i="93"/>
  <c r="N66" i="93"/>
  <c r="O66" i="93" s="1"/>
  <c r="Q66" i="93" s="1"/>
  <c r="N64" i="93"/>
  <c r="O64" i="93" s="1"/>
  <c r="Q64" i="93" s="1"/>
  <c r="O63" i="93"/>
  <c r="Q63" i="93"/>
  <c r="N53" i="93"/>
  <c r="O53" i="93"/>
  <c r="Q53" i="93" s="1"/>
  <c r="S53" i="93" s="1"/>
  <c r="O56" i="93"/>
  <c r="Q56" i="93"/>
  <c r="N51" i="93"/>
  <c r="O50" i="93"/>
  <c r="Q50" i="93"/>
  <c r="N49" i="93"/>
  <c r="O49" i="93" s="1"/>
  <c r="Q49" i="93"/>
  <c r="N47" i="93"/>
  <c r="O47" i="93"/>
  <c r="Q47" i="93" s="1"/>
  <c r="O44" i="93"/>
  <c r="Q44" i="93" s="1"/>
  <c r="O38" i="93"/>
  <c r="Q38" i="93"/>
  <c r="O31" i="93"/>
  <c r="Q31" i="93"/>
  <c r="N30" i="93"/>
  <c r="O30" i="93" s="1"/>
  <c r="Q30" i="93" s="1"/>
  <c r="N29" i="93"/>
  <c r="O29" i="93"/>
  <c r="Q29" i="93" s="1"/>
  <c r="S29" i="93" s="1"/>
  <c r="U29" i="93" s="1"/>
  <c r="N23" i="93"/>
  <c r="O23" i="93" s="1"/>
  <c r="N20" i="93"/>
  <c r="O20" i="93"/>
  <c r="Q20" i="93" s="1"/>
  <c r="N17" i="93"/>
  <c r="O17" i="93"/>
  <c r="Q17" i="93"/>
  <c r="N16" i="93"/>
  <c r="N15" i="93"/>
  <c r="O15" i="93"/>
  <c r="Q15" i="93" s="1"/>
  <c r="S15" i="93" s="1"/>
  <c r="U15" i="93" s="1"/>
  <c r="D6" i="93"/>
  <c r="N6" i="93" s="1"/>
  <c r="O6" i="93" s="1"/>
  <c r="Q6" i="93" s="1"/>
  <c r="N48" i="93"/>
  <c r="N42" i="93"/>
  <c r="O42" i="93"/>
  <c r="Q42" i="93" s="1"/>
  <c r="S42" i="93" s="1"/>
  <c r="U42" i="93" s="1"/>
  <c r="N39" i="93"/>
  <c r="O39" i="93"/>
  <c r="Q39" i="93"/>
  <c r="N34" i="93"/>
  <c r="O34" i="93"/>
  <c r="Q34" i="93"/>
  <c r="N33" i="93"/>
  <c r="O33" i="93" s="1"/>
  <c r="Q33" i="93" s="1"/>
  <c r="N25" i="93"/>
  <c r="O25" i="93"/>
  <c r="Q25" i="93" s="1"/>
  <c r="N24" i="93"/>
  <c r="O24" i="93"/>
  <c r="Q24" i="93"/>
  <c r="N19" i="93"/>
  <c r="N14" i="93"/>
  <c r="O14" i="93"/>
  <c r="Q14" i="93" s="1"/>
  <c r="S14" i="93" s="1"/>
  <c r="U14" i="93" s="1"/>
  <c r="D5" i="93"/>
  <c r="N5" i="93"/>
  <c r="O5" i="93"/>
  <c r="Q5" i="93" s="1"/>
  <c r="N59" i="93"/>
  <c r="O59" i="93" s="1"/>
  <c r="N62" i="93"/>
  <c r="O62" i="93"/>
  <c r="Q62" i="93" s="1"/>
  <c r="O128" i="91"/>
  <c r="P128" i="91" s="1"/>
  <c r="M128" i="91"/>
  <c r="AE128" i="91" s="1"/>
  <c r="H129" i="91"/>
  <c r="H134" i="91"/>
  <c r="H135" i="91"/>
  <c r="H136" i="91"/>
  <c r="H137" i="91"/>
  <c r="H138" i="91"/>
  <c r="H139" i="91"/>
  <c r="H140" i="91"/>
  <c r="H141" i="91"/>
  <c r="H142" i="91"/>
  <c r="H143" i="91"/>
  <c r="H144" i="91"/>
  <c r="H145" i="91"/>
  <c r="H146" i="91"/>
  <c r="H147" i="91"/>
  <c r="H148" i="91"/>
  <c r="H149" i="91"/>
  <c r="H151" i="91"/>
  <c r="O79" i="93"/>
  <c r="R79" i="93" s="1"/>
  <c r="M135" i="91"/>
  <c r="M129" i="91"/>
  <c r="S5" i="93"/>
  <c r="U5" i="93" s="1"/>
  <c r="H77" i="91"/>
  <c r="O77" i="91"/>
  <c r="O136" i="91"/>
  <c r="H108" i="91"/>
  <c r="M108" i="91" s="1"/>
  <c r="AE108" i="91" s="1"/>
  <c r="O108" i="91"/>
  <c r="M107" i="91"/>
  <c r="H107" i="91"/>
  <c r="O107" i="91"/>
  <c r="H127" i="91"/>
  <c r="O127" i="91"/>
  <c r="O129" i="91"/>
  <c r="O149" i="91"/>
  <c r="H185" i="91"/>
  <c r="O185" i="91"/>
  <c r="O150" i="91"/>
  <c r="P150" i="91" s="1"/>
  <c r="H58" i="91"/>
  <c r="O58" i="91"/>
  <c r="AB158" i="91"/>
  <c r="Y158" i="91"/>
  <c r="N158" i="91"/>
  <c r="Y79" i="91"/>
  <c r="N79" i="91"/>
  <c r="O49" i="91"/>
  <c r="P49" i="91" s="1"/>
  <c r="M179" i="91"/>
  <c r="H179" i="91"/>
  <c r="O179" i="91"/>
  <c r="M124" i="91"/>
  <c r="AE124" i="91" s="1"/>
  <c r="L187" i="91"/>
  <c r="O157" i="91"/>
  <c r="O155" i="91"/>
  <c r="M154" i="91"/>
  <c r="O147" i="91"/>
  <c r="O144" i="91"/>
  <c r="O143" i="91"/>
  <c r="O139" i="91"/>
  <c r="O135" i="91"/>
  <c r="M126" i="91"/>
  <c r="O56" i="91"/>
  <c r="O55" i="91"/>
  <c r="O53" i="91"/>
  <c r="O106" i="91"/>
  <c r="M105" i="91"/>
  <c r="M78" i="91"/>
  <c r="O43" i="91"/>
  <c r="K187" i="91"/>
  <c r="J187" i="91"/>
  <c r="I187" i="91"/>
  <c r="G187" i="91"/>
  <c r="K79" i="91"/>
  <c r="J79" i="91"/>
  <c r="I79" i="91"/>
  <c r="G79" i="91"/>
  <c r="H157" i="91"/>
  <c r="H53" i="91"/>
  <c r="H106" i="91"/>
  <c r="M106" i="91" s="1"/>
  <c r="AE106" i="91" s="1"/>
  <c r="M42" i="91"/>
  <c r="H104" i="91"/>
  <c r="O104" i="91"/>
  <c r="H105" i="91"/>
  <c r="H19" i="91"/>
  <c r="O19" i="91"/>
  <c r="O18" i="91"/>
  <c r="H18" i="91"/>
  <c r="H124" i="91"/>
  <c r="H56" i="91"/>
  <c r="H55" i="91"/>
  <c r="H47" i="91"/>
  <c r="H43" i="91"/>
  <c r="H15" i="91"/>
  <c r="O15" i="91"/>
  <c r="H14" i="91"/>
  <c r="O14" i="91"/>
  <c r="H13" i="91"/>
  <c r="O13" i="91"/>
  <c r="H12" i="91"/>
  <c r="O12" i="91"/>
  <c r="H11" i="91"/>
  <c r="O11" i="91"/>
  <c r="H10" i="91"/>
  <c r="O10" i="91"/>
  <c r="H9" i="91"/>
  <c r="H177" i="91"/>
  <c r="H50" i="91"/>
  <c r="O50" i="91"/>
  <c r="O142" i="91"/>
  <c r="O153" i="91"/>
  <c r="O124" i="91"/>
  <c r="H54" i="91"/>
  <c r="H45" i="91"/>
  <c r="O45" i="91"/>
  <c r="H183" i="91"/>
  <c r="H182" i="91"/>
  <c r="O182" i="91"/>
  <c r="H181" i="91"/>
  <c r="H180" i="91"/>
  <c r="O180" i="91"/>
  <c r="H155" i="91"/>
  <c r="O156" i="91"/>
  <c r="H156" i="91"/>
  <c r="H154" i="91"/>
  <c r="H153" i="91"/>
  <c r="O134" i="91"/>
  <c r="P134" i="91" s="1"/>
  <c r="H126" i="91"/>
  <c r="H125" i="91"/>
  <c r="O125" i="91"/>
  <c r="H123" i="91"/>
  <c r="O123" i="91"/>
  <c r="H52" i="91"/>
  <c r="O52" i="91"/>
  <c r="H44" i="91"/>
  <c r="O44" i="91"/>
  <c r="O38" i="91"/>
  <c r="O41" i="91"/>
  <c r="H76" i="91"/>
  <c r="H78" i="91"/>
  <c r="H109" i="91"/>
  <c r="H110" i="91"/>
  <c r="H41" i="91"/>
  <c r="H42" i="91"/>
  <c r="F55" i="2"/>
  <c r="F58" i="2"/>
  <c r="F59" i="2"/>
  <c r="F60" i="2"/>
  <c r="G50" i="2"/>
  <c r="F51" i="2"/>
  <c r="G51" i="2"/>
  <c r="F52" i="2"/>
  <c r="V79" i="93" s="1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Q17" i="96"/>
  <c r="R17" i="96" s="1"/>
  <c r="U17" i="96"/>
  <c r="U12" i="96"/>
  <c r="S17" i="96"/>
  <c r="P80" i="93"/>
  <c r="Q80" i="93" s="1"/>
  <c r="S80" i="93" s="1"/>
  <c r="U80" i="93" s="1"/>
  <c r="W80" i="93" s="1"/>
  <c r="Y80" i="93" s="1"/>
  <c r="L80" i="93" s="1"/>
  <c r="P79" i="93"/>
  <c r="Q79" i="93" s="1"/>
  <c r="W17" i="96"/>
  <c r="O9" i="91"/>
  <c r="E20" i="91"/>
  <c r="V17" i="93"/>
  <c r="W17" i="93" s="1"/>
  <c r="Z17" i="93" s="1"/>
  <c r="AF17" i="93" s="1"/>
  <c r="AH17" i="93" s="1"/>
  <c r="AG17" i="93" s="1"/>
  <c r="V72" i="93"/>
  <c r="W72" i="93" s="1"/>
  <c r="S11" i="93"/>
  <c r="U11" i="93"/>
  <c r="S28" i="93"/>
  <c r="U28" i="93" s="1"/>
  <c r="S20" i="93"/>
  <c r="U20" i="93" s="1"/>
  <c r="S25" i="93"/>
  <c r="U25" i="93"/>
  <c r="S45" i="93"/>
  <c r="U45" i="93" s="1"/>
  <c r="S17" i="93"/>
  <c r="U17" i="93" s="1"/>
  <c r="S39" i="93"/>
  <c r="U39" i="93" s="1"/>
  <c r="S48" i="93"/>
  <c r="U48" i="93"/>
  <c r="S24" i="93"/>
  <c r="U24" i="93" s="1"/>
  <c r="S49" i="93"/>
  <c r="U49" i="93" s="1"/>
  <c r="S30" i="93"/>
  <c r="U30" i="93"/>
  <c r="S57" i="93"/>
  <c r="U57" i="93" s="1"/>
  <c r="S31" i="93"/>
  <c r="U31" i="93" s="1"/>
  <c r="S73" i="93"/>
  <c r="U73" i="93" s="1"/>
  <c r="T79" i="93"/>
  <c r="S67" i="93"/>
  <c r="U67" i="93"/>
  <c r="O109" i="91"/>
  <c r="M155" i="91"/>
  <c r="M109" i="91"/>
  <c r="O126" i="91"/>
  <c r="M157" i="91"/>
  <c r="O105" i="91"/>
  <c r="O141" i="91"/>
  <c r="O47" i="91"/>
  <c r="O138" i="91"/>
  <c r="O148" i="91"/>
  <c r="M43" i="91"/>
  <c r="M181" i="91"/>
  <c r="M40" i="91"/>
  <c r="AE40" i="91" s="1"/>
  <c r="O181" i="91"/>
  <c r="O40" i="91"/>
  <c r="O48" i="91"/>
  <c r="P48" i="91" s="1"/>
  <c r="M54" i="91"/>
  <c r="AE54" i="91" s="1"/>
  <c r="O54" i="91"/>
  <c r="O137" i="91"/>
  <c r="O145" i="91"/>
  <c r="O76" i="91"/>
  <c r="O140" i="91"/>
  <c r="O151" i="91"/>
  <c r="O183" i="91"/>
  <c r="M183" i="91"/>
  <c r="O177" i="91"/>
  <c r="O8" i="91"/>
  <c r="M110" i="91"/>
  <c r="M53" i="91"/>
  <c r="AE53" i="91" s="1"/>
  <c r="O146" i="91"/>
  <c r="O154" i="91"/>
  <c r="Z80" i="93"/>
  <c r="AF80" i="93" s="1"/>
  <c r="AH80" i="93" s="1"/>
  <c r="AG80" i="93" s="1"/>
  <c r="S72" i="93"/>
  <c r="U72" i="93"/>
  <c r="S50" i="93"/>
  <c r="S6" i="93"/>
  <c r="U6" i="93" s="1"/>
  <c r="U32" i="93"/>
  <c r="S63" i="93"/>
  <c r="U53" i="93"/>
  <c r="S44" i="93"/>
  <c r="U44" i="93" s="1"/>
  <c r="S33" i="93"/>
  <c r="U33" i="93" s="1"/>
  <c r="S64" i="93"/>
  <c r="M58" i="91"/>
  <c r="AE58" i="91" s="1"/>
  <c r="S47" i="93"/>
  <c r="U47" i="93"/>
  <c r="S56" i="93"/>
  <c r="U56" i="93" s="1"/>
  <c r="S62" i="93"/>
  <c r="U62" i="93" s="1"/>
  <c r="S38" i="93"/>
  <c r="U38" i="93"/>
  <c r="S34" i="93"/>
  <c r="U34" i="93"/>
  <c r="S79" i="93"/>
  <c r="U79" i="93"/>
  <c r="W79" i="93" s="1"/>
  <c r="S75" i="93"/>
  <c r="U75" i="93" s="1"/>
  <c r="S77" i="93"/>
  <c r="U77" i="93" s="1"/>
  <c r="S68" i="93"/>
  <c r="U68" i="93"/>
  <c r="S66" i="93"/>
  <c r="U66" i="93"/>
  <c r="U64" i="93"/>
  <c r="U63" i="93"/>
  <c r="U50" i="93"/>
  <c r="U40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 s="1"/>
  <c r="M11" i="91"/>
  <c r="AE11" i="91" s="1"/>
  <c r="M15" i="91"/>
  <c r="AE15" i="91" s="1"/>
  <c r="M45" i="91"/>
  <c r="AE45" i="91" s="1"/>
  <c r="M39" i="91"/>
  <c r="M8" i="91"/>
  <c r="AE8" i="91" s="1"/>
  <c r="N74" i="93"/>
  <c r="O74" i="93"/>
  <c r="V74" i="93" s="1"/>
  <c r="Q74" i="93"/>
  <c r="S74" i="93" s="1"/>
  <c r="U74" i="93" s="1"/>
  <c r="D21" i="93"/>
  <c r="N21" i="93" s="1"/>
  <c r="O21" i="93" s="1"/>
  <c r="O46" i="91"/>
  <c r="P46" i="91" s="1"/>
  <c r="V21" i="93" l="1"/>
  <c r="Q21" i="93"/>
  <c r="S21" i="93" s="1"/>
  <c r="U21" i="93" s="1"/>
  <c r="W74" i="93"/>
  <c r="W66" i="93"/>
  <c r="Y72" i="93"/>
  <c r="L72" i="93" s="1"/>
  <c r="Z72" i="93"/>
  <c r="AF72" i="93" s="1"/>
  <c r="AH72" i="93" s="1"/>
  <c r="AG72" i="93" s="1"/>
  <c r="W56" i="93"/>
  <c r="Z79" i="93"/>
  <c r="AF79" i="93" s="1"/>
  <c r="AH79" i="93" s="1"/>
  <c r="AG79" i="93" s="1"/>
  <c r="Y79" i="93"/>
  <c r="L79" i="93" s="1"/>
  <c r="W34" i="93"/>
  <c r="U18" i="96"/>
  <c r="Q8" i="96"/>
  <c r="R8" i="96" s="1"/>
  <c r="T8" i="96" s="1"/>
  <c r="V8" i="96" s="1"/>
  <c r="X8" i="96" s="1"/>
  <c r="U11" i="96"/>
  <c r="U13" i="96"/>
  <c r="S13" i="96"/>
  <c r="Q18" i="96"/>
  <c r="R18" i="96" s="1"/>
  <c r="T18" i="96" s="1"/>
  <c r="V18" i="96" s="1"/>
  <c r="X18" i="96" s="1"/>
  <c r="S18" i="96"/>
  <c r="U8" i="96"/>
  <c r="Q13" i="96"/>
  <c r="R13" i="96" s="1"/>
  <c r="T13" i="96" s="1"/>
  <c r="V13" i="96" s="1"/>
  <c r="X13" i="96" s="1"/>
  <c r="V38" i="93"/>
  <c r="W38" i="93" s="1"/>
  <c r="V34" i="93"/>
  <c r="V77" i="93"/>
  <c r="V66" i="93"/>
  <c r="W12" i="96"/>
  <c r="W11" i="96"/>
  <c r="V15" i="93"/>
  <c r="W15" i="93" s="1"/>
  <c r="V14" i="93"/>
  <c r="V67" i="93"/>
  <c r="W67" i="93" s="1"/>
  <c r="W18" i="96"/>
  <c r="V26" i="93"/>
  <c r="W26" i="93" s="1"/>
  <c r="Z26" i="93" s="1"/>
  <c r="AF26" i="93" s="1"/>
  <c r="AH26" i="93" s="1"/>
  <c r="AG26" i="93" s="1"/>
  <c r="V32" i="93"/>
  <c r="W32" i="93" s="1"/>
  <c r="V39" i="93"/>
  <c r="W39" i="93" s="1"/>
  <c r="V20" i="93"/>
  <c r="W20" i="93" s="1"/>
  <c r="V29" i="93"/>
  <c r="V42" i="93"/>
  <c r="W42" i="93" s="1"/>
  <c r="V30" i="93"/>
  <c r="W30" i="93" s="1"/>
  <c r="V63" i="93"/>
  <c r="W63" i="93" s="1"/>
  <c r="V68" i="93"/>
  <c r="W68" i="93" s="1"/>
  <c r="V57" i="93"/>
  <c r="W57" i="93" s="1"/>
  <c r="V48" i="93"/>
  <c r="W48" i="93" s="1"/>
  <c r="V53" i="93"/>
  <c r="W53" i="93" s="1"/>
  <c r="V5" i="93"/>
  <c r="W5" i="93" s="1"/>
  <c r="Z5" i="93" s="1"/>
  <c r="AF5" i="93" s="1"/>
  <c r="V25" i="93"/>
  <c r="V64" i="93"/>
  <c r="W64" i="93" s="1"/>
  <c r="V11" i="93"/>
  <c r="W11" i="93" s="1"/>
  <c r="V49" i="93"/>
  <c r="W49" i="93" s="1"/>
  <c r="V50" i="93"/>
  <c r="V44" i="93"/>
  <c r="W44" i="93" s="1"/>
  <c r="V45" i="93"/>
  <c r="V62" i="93"/>
  <c r="W62" i="93" s="1"/>
  <c r="Q23" i="93"/>
  <c r="S23" i="93" s="1"/>
  <c r="U23" i="93" s="1"/>
  <c r="V23" i="93"/>
  <c r="Q22" i="93"/>
  <c r="S22" i="93" s="1"/>
  <c r="U22" i="93" s="1"/>
  <c r="V22" i="93"/>
  <c r="V16" i="93"/>
  <c r="Q16" i="93"/>
  <c r="S16" i="93" s="1"/>
  <c r="U16" i="93" s="1"/>
  <c r="W16" i="93" s="1"/>
  <c r="S9" i="96"/>
  <c r="Q9" i="96"/>
  <c r="U9" i="96"/>
  <c r="R9" i="96"/>
  <c r="T9" i="96" s="1"/>
  <c r="V9" i="96" s="1"/>
  <c r="X9" i="96" s="1"/>
  <c r="W9" i="96"/>
  <c r="U10" i="96"/>
  <c r="S10" i="96"/>
  <c r="W10" i="96"/>
  <c r="Q14" i="96"/>
  <c r="R14" i="96" s="1"/>
  <c r="S14" i="96"/>
  <c r="W14" i="96"/>
  <c r="W45" i="93"/>
  <c r="V33" i="93"/>
  <c r="W33" i="93" s="1"/>
  <c r="Q59" i="93"/>
  <c r="S59" i="93" s="1"/>
  <c r="U59" i="93" s="1"/>
  <c r="V59" i="93"/>
  <c r="V56" i="93"/>
  <c r="V12" i="93"/>
  <c r="Q12" i="93"/>
  <c r="S12" i="93" s="1"/>
  <c r="U12" i="93" s="1"/>
  <c r="W77" i="93"/>
  <c r="W25" i="93"/>
  <c r="V75" i="93"/>
  <c r="W75" i="93" s="1"/>
  <c r="V40" i="93"/>
  <c r="W40" i="93" s="1"/>
  <c r="Q78" i="93"/>
  <c r="S78" i="93" s="1"/>
  <c r="U78" i="93" s="1"/>
  <c r="V78" i="93"/>
  <c r="Q76" i="93"/>
  <c r="S76" i="93" s="1"/>
  <c r="U76" i="93" s="1"/>
  <c r="V76" i="93"/>
  <c r="V18" i="93"/>
  <c r="Q18" i="93"/>
  <c r="S18" i="93" s="1"/>
  <c r="U18" i="93" s="1"/>
  <c r="W18" i="93" s="1"/>
  <c r="Y17" i="93"/>
  <c r="L17" i="93" s="1"/>
  <c r="W6" i="93"/>
  <c r="V31" i="93"/>
  <c r="W31" i="93" s="1"/>
  <c r="W8" i="96"/>
  <c r="Q10" i="96"/>
  <c r="R10" i="96" s="1"/>
  <c r="T10" i="96" s="1"/>
  <c r="V10" i="96" s="1"/>
  <c r="X10" i="96" s="1"/>
  <c r="W14" i="93"/>
  <c r="W29" i="93"/>
  <c r="Q27" i="93"/>
  <c r="S27" i="93" s="1"/>
  <c r="U27" i="93" s="1"/>
  <c r="V27" i="93"/>
  <c r="W46" i="91"/>
  <c r="W50" i="93"/>
  <c r="W28" i="93"/>
  <c r="V71" i="93"/>
  <c r="W71" i="93" s="1"/>
  <c r="V24" i="93"/>
  <c r="W24" i="93" s="1"/>
  <c r="V28" i="93"/>
  <c r="V6" i="93"/>
  <c r="U14" i="96"/>
  <c r="V73" i="93"/>
  <c r="W73" i="93" s="1"/>
  <c r="Q65" i="93"/>
  <c r="S65" i="93" s="1"/>
  <c r="U65" i="93" s="1"/>
  <c r="V65" i="93"/>
  <c r="V60" i="93"/>
  <c r="Q60" i="93"/>
  <c r="S60" i="93" s="1"/>
  <c r="U60" i="93" s="1"/>
  <c r="V58" i="93"/>
  <c r="Q58" i="93"/>
  <c r="S58" i="93" s="1"/>
  <c r="U58" i="93" s="1"/>
  <c r="W58" i="93" s="1"/>
  <c r="V13" i="93"/>
  <c r="Q13" i="93"/>
  <c r="S13" i="93" s="1"/>
  <c r="U13" i="93" s="1"/>
  <c r="AE19" i="96"/>
  <c r="S11" i="96"/>
  <c r="T17" i="96"/>
  <c r="V17" i="96" s="1"/>
  <c r="X17" i="96" s="1"/>
  <c r="W13" i="96"/>
  <c r="Q12" i="96"/>
  <c r="R12" i="96" s="1"/>
  <c r="S12" i="96"/>
  <c r="AH82" i="93"/>
  <c r="L82" i="93"/>
  <c r="D61" i="93"/>
  <c r="N61" i="93" s="1"/>
  <c r="O61" i="93"/>
  <c r="O8" i="93"/>
  <c r="O52" i="93"/>
  <c r="O46" i="93"/>
  <c r="D55" i="93"/>
  <c r="N55" i="93" s="1"/>
  <c r="O55" i="93" s="1"/>
  <c r="O43" i="93"/>
  <c r="O37" i="93"/>
  <c r="H19" i="96"/>
  <c r="S128" i="91"/>
  <c r="O35" i="93"/>
  <c r="O69" i="93"/>
  <c r="O7" i="93"/>
  <c r="L26" i="93"/>
  <c r="AH84" i="93"/>
  <c r="D54" i="93"/>
  <c r="N54" i="93" s="1"/>
  <c r="O54" i="93" s="1"/>
  <c r="D70" i="93"/>
  <c r="N70" i="93" s="1"/>
  <c r="O70" i="93" s="1"/>
  <c r="O10" i="93"/>
  <c r="AH85" i="93"/>
  <c r="E19" i="96"/>
  <c r="P7" i="96"/>
  <c r="M19" i="96"/>
  <c r="V47" i="93"/>
  <c r="W47" i="93" s="1"/>
  <c r="S8" i="96"/>
  <c r="Q11" i="96"/>
  <c r="R11" i="96" s="1"/>
  <c r="O19" i="93"/>
  <c r="O41" i="93"/>
  <c r="O51" i="93"/>
  <c r="O36" i="93"/>
  <c r="AH81" i="93"/>
  <c r="AG81" i="93" s="1"/>
  <c r="AH99" i="93"/>
  <c r="O9" i="93"/>
  <c r="AD111" i="91"/>
  <c r="H111" i="91"/>
  <c r="AE105" i="91"/>
  <c r="M111" i="91"/>
  <c r="M158" i="91"/>
  <c r="P153" i="91"/>
  <c r="S153" i="91" s="1"/>
  <c r="P125" i="91"/>
  <c r="Q125" i="91" s="1"/>
  <c r="R125" i="91" s="1"/>
  <c r="P182" i="91"/>
  <c r="W182" i="91" s="1"/>
  <c r="P13" i="91"/>
  <c r="S13" i="91" s="1"/>
  <c r="P104" i="91"/>
  <c r="S104" i="91" s="1"/>
  <c r="P53" i="91"/>
  <c r="Q53" i="91" s="1"/>
  <c r="R53" i="91" s="1"/>
  <c r="P146" i="91"/>
  <c r="Q146" i="91" s="1"/>
  <c r="R146" i="91" s="1"/>
  <c r="P124" i="91"/>
  <c r="S124" i="91" s="1"/>
  <c r="P155" i="91"/>
  <c r="W155" i="91" s="1"/>
  <c r="P70" i="91"/>
  <c r="U70" i="91" s="1"/>
  <c r="P157" i="91"/>
  <c r="U157" i="91" s="1"/>
  <c r="P145" i="91"/>
  <c r="Q145" i="91" s="1"/>
  <c r="P141" i="91"/>
  <c r="S141" i="91" s="1"/>
  <c r="W150" i="91"/>
  <c r="U150" i="91"/>
  <c r="P109" i="91"/>
  <c r="S109" i="91" s="1"/>
  <c r="P9" i="91"/>
  <c r="W9" i="91" s="1"/>
  <c r="P58" i="91"/>
  <c r="U58" i="91" s="1"/>
  <c r="P105" i="91"/>
  <c r="K191" i="91"/>
  <c r="P54" i="91"/>
  <c r="S54" i="91" s="1"/>
  <c r="P139" i="91"/>
  <c r="Q139" i="91" s="1"/>
  <c r="R139" i="91" s="1"/>
  <c r="AE19" i="91"/>
  <c r="AE20" i="91" s="1"/>
  <c r="P55" i="91"/>
  <c r="Q55" i="91" s="1"/>
  <c r="P149" i="91"/>
  <c r="W149" i="91" s="1"/>
  <c r="P67" i="91"/>
  <c r="S67" i="91" s="1"/>
  <c r="P63" i="91"/>
  <c r="S63" i="91" s="1"/>
  <c r="J191" i="91"/>
  <c r="P8" i="91"/>
  <c r="U8" i="91" s="1"/>
  <c r="P11" i="91"/>
  <c r="U11" i="91" s="1"/>
  <c r="P185" i="91"/>
  <c r="S185" i="91" s="1"/>
  <c r="P127" i="91"/>
  <c r="U127" i="91" s="1"/>
  <c r="P148" i="91"/>
  <c r="S148" i="91" s="1"/>
  <c r="P140" i="91"/>
  <c r="Q140" i="91" s="1"/>
  <c r="P69" i="91"/>
  <c r="U69" i="91" s="1"/>
  <c r="G190" i="91"/>
  <c r="P129" i="91"/>
  <c r="U129" i="91" s="1"/>
  <c r="AB191" i="91"/>
  <c r="Q182" i="91"/>
  <c r="R182" i="91" s="1"/>
  <c r="P75" i="91"/>
  <c r="Q75" i="91" s="1"/>
  <c r="R75" i="91" s="1"/>
  <c r="P74" i="91"/>
  <c r="W74" i="91" s="1"/>
  <c r="P73" i="91"/>
  <c r="Q73" i="91" s="1"/>
  <c r="R73" i="91" s="1"/>
  <c r="L191" i="91"/>
  <c r="P106" i="91"/>
  <c r="Q106" i="91" s="1"/>
  <c r="R106" i="91" s="1"/>
  <c r="P56" i="91"/>
  <c r="W56" i="91" s="1"/>
  <c r="G192" i="91"/>
  <c r="P41" i="91"/>
  <c r="Q41" i="91" s="1"/>
  <c r="R41" i="91" s="1"/>
  <c r="P18" i="91"/>
  <c r="S18" i="91" s="1"/>
  <c r="P179" i="91"/>
  <c r="Q179" i="91" s="1"/>
  <c r="R179" i="91" s="1"/>
  <c r="P151" i="91"/>
  <c r="Q151" i="91" s="1"/>
  <c r="P142" i="91"/>
  <c r="Q142" i="91" s="1"/>
  <c r="R142" i="91" s="1"/>
  <c r="P138" i="91"/>
  <c r="Q138" i="91" s="1"/>
  <c r="AE143" i="91"/>
  <c r="P68" i="91"/>
  <c r="Q68" i="91" s="1"/>
  <c r="R68" i="91" s="1"/>
  <c r="I191" i="91"/>
  <c r="I190" i="91"/>
  <c r="P47" i="91"/>
  <c r="S47" i="91" s="1"/>
  <c r="J190" i="91"/>
  <c r="J192" i="91"/>
  <c r="U63" i="91"/>
  <c r="U153" i="91"/>
  <c r="I192" i="91"/>
  <c r="W128" i="91"/>
  <c r="G191" i="91"/>
  <c r="AE42" i="91"/>
  <c r="P66" i="91"/>
  <c r="P65" i="91"/>
  <c r="W65" i="91" s="1"/>
  <c r="P64" i="91"/>
  <c r="Q64" i="91" s="1"/>
  <c r="AC191" i="91"/>
  <c r="Z191" i="91"/>
  <c r="N110" i="91"/>
  <c r="P76" i="91"/>
  <c r="S76" i="91" s="1"/>
  <c r="Q150" i="91"/>
  <c r="R150" i="91" s="1"/>
  <c r="P45" i="91"/>
  <c r="Q45" i="91" s="1"/>
  <c r="P15" i="91"/>
  <c r="S15" i="91" s="1"/>
  <c r="P181" i="91"/>
  <c r="S181" i="91" s="1"/>
  <c r="P144" i="91"/>
  <c r="AE179" i="91"/>
  <c r="P154" i="91"/>
  <c r="Q154" i="91" s="1"/>
  <c r="P137" i="91"/>
  <c r="W137" i="91" s="1"/>
  <c r="P38" i="91"/>
  <c r="U38" i="91" s="1"/>
  <c r="H79" i="91"/>
  <c r="P44" i="91"/>
  <c r="S44" i="91" s="1"/>
  <c r="P123" i="91"/>
  <c r="W123" i="91" s="1"/>
  <c r="H130" i="91"/>
  <c r="H158" i="91" s="1"/>
  <c r="P156" i="91"/>
  <c r="U156" i="91" s="1"/>
  <c r="P50" i="91"/>
  <c r="W50" i="91" s="1"/>
  <c r="P10" i="91"/>
  <c r="P107" i="91"/>
  <c r="Q107" i="91" s="1"/>
  <c r="R107" i="91" s="1"/>
  <c r="P108" i="91"/>
  <c r="U108" i="91" s="1"/>
  <c r="P77" i="91"/>
  <c r="Q77" i="91" s="1"/>
  <c r="P147" i="91"/>
  <c r="S147" i="91" s="1"/>
  <c r="P135" i="91"/>
  <c r="S135" i="91" s="1"/>
  <c r="Q48" i="91"/>
  <c r="R48" i="91" s="1"/>
  <c r="W48" i="91"/>
  <c r="Q104" i="91"/>
  <c r="R104" i="91" s="1"/>
  <c r="T104" i="91" s="1"/>
  <c r="P78" i="91"/>
  <c r="W78" i="91" s="1"/>
  <c r="H187" i="91"/>
  <c r="P180" i="91"/>
  <c r="P19" i="91"/>
  <c r="U19" i="91" s="1"/>
  <c r="H20" i="91"/>
  <c r="P43" i="91"/>
  <c r="S43" i="91" s="1"/>
  <c r="S71" i="91"/>
  <c r="Q71" i="91"/>
  <c r="R71" i="91" s="1"/>
  <c r="W153" i="91"/>
  <c r="U71" i="91"/>
  <c r="U134" i="91"/>
  <c r="W134" i="91"/>
  <c r="S134" i="91"/>
  <c r="P12" i="91"/>
  <c r="S12" i="91" s="1"/>
  <c r="Q134" i="91"/>
  <c r="R134" i="91" s="1"/>
  <c r="P126" i="91"/>
  <c r="S126" i="91" s="1"/>
  <c r="P183" i="91"/>
  <c r="W183" i="91" s="1"/>
  <c r="P42" i="91"/>
  <c r="W42" i="91" s="1"/>
  <c r="P14" i="91"/>
  <c r="S14" i="91" s="1"/>
  <c r="P143" i="91"/>
  <c r="S143" i="91" s="1"/>
  <c r="Q46" i="91"/>
  <c r="R46" i="91" s="1"/>
  <c r="S46" i="91"/>
  <c r="M20" i="91"/>
  <c r="P72" i="91"/>
  <c r="W72" i="91" s="1"/>
  <c r="P136" i="91"/>
  <c r="W136" i="91" s="1"/>
  <c r="P40" i="91"/>
  <c r="Q40" i="91" s="1"/>
  <c r="R40" i="91" s="1"/>
  <c r="AE157" i="91"/>
  <c r="U128" i="91"/>
  <c r="P39" i="91"/>
  <c r="Q39" i="91" s="1"/>
  <c r="R39" i="91" s="1"/>
  <c r="AE183" i="91"/>
  <c r="M187" i="91"/>
  <c r="O187" i="91"/>
  <c r="AD187" i="91"/>
  <c r="AE177" i="91"/>
  <c r="AE187" i="91" s="1"/>
  <c r="P177" i="91"/>
  <c r="S150" i="91"/>
  <c r="U141" i="91"/>
  <c r="O158" i="91"/>
  <c r="AD130" i="91"/>
  <c r="M130" i="91"/>
  <c r="Q128" i="91"/>
  <c r="R128" i="91" s="1"/>
  <c r="T128" i="91" s="1"/>
  <c r="O130" i="91"/>
  <c r="W71" i="91"/>
  <c r="S64" i="91"/>
  <c r="Q49" i="91"/>
  <c r="R49" i="91" s="1"/>
  <c r="W49" i="91"/>
  <c r="S49" i="91"/>
  <c r="U49" i="91"/>
  <c r="U48" i="91"/>
  <c r="S48" i="91"/>
  <c r="U46" i="91"/>
  <c r="AE39" i="91"/>
  <c r="AD79" i="91"/>
  <c r="AD20" i="91"/>
  <c r="F191" i="91"/>
  <c r="O20" i="91"/>
  <c r="AA191" i="91"/>
  <c r="M79" i="91"/>
  <c r="P52" i="91"/>
  <c r="O79" i="91"/>
  <c r="W104" i="91" l="1"/>
  <c r="U155" i="91"/>
  <c r="Q153" i="91"/>
  <c r="R153" i="91" s="1"/>
  <c r="T153" i="91" s="1"/>
  <c r="V153" i="91" s="1"/>
  <c r="X153" i="91" s="1"/>
  <c r="S125" i="91"/>
  <c r="U104" i="91"/>
  <c r="V104" i="91" s="1"/>
  <c r="X104" i="91" s="1"/>
  <c r="R145" i="91"/>
  <c r="Q136" i="91"/>
  <c r="R136" i="91" s="1"/>
  <c r="U125" i="91"/>
  <c r="Z42" i="93"/>
  <c r="AF42" i="93" s="1"/>
  <c r="AH42" i="93" s="1"/>
  <c r="Y42" i="93"/>
  <c r="L42" i="93" s="1"/>
  <c r="Q54" i="93"/>
  <c r="S54" i="93" s="1"/>
  <c r="U54" i="93" s="1"/>
  <c r="W54" i="93" s="1"/>
  <c r="V54" i="93"/>
  <c r="Y24" i="93"/>
  <c r="L24" i="93" s="1"/>
  <c r="Z24" i="93"/>
  <c r="AF24" i="93" s="1"/>
  <c r="AH24" i="93" s="1"/>
  <c r="AG24" i="93" s="1"/>
  <c r="Y62" i="93"/>
  <c r="L62" i="93" s="1"/>
  <c r="Z62" i="93"/>
  <c r="AF62" i="93" s="1"/>
  <c r="AH62" i="93" s="1"/>
  <c r="AG62" i="93" s="1"/>
  <c r="Y49" i="93"/>
  <c r="L49" i="93" s="1"/>
  <c r="Z49" i="93"/>
  <c r="AF49" i="93" s="1"/>
  <c r="AH49" i="93" s="1"/>
  <c r="AG49" i="93" s="1"/>
  <c r="Z68" i="93"/>
  <c r="AF68" i="93" s="1"/>
  <c r="AH68" i="93" s="1"/>
  <c r="AG68" i="93" s="1"/>
  <c r="Y68" i="93"/>
  <c r="L68" i="93" s="1"/>
  <c r="Q55" i="93"/>
  <c r="S55" i="93" s="1"/>
  <c r="U55" i="93" s="1"/>
  <c r="V55" i="93"/>
  <c r="Z44" i="93"/>
  <c r="AF44" i="93" s="1"/>
  <c r="AH44" i="93" s="1"/>
  <c r="AG44" i="93" s="1"/>
  <c r="Y44" i="93"/>
  <c r="L44" i="93" s="1"/>
  <c r="Z64" i="93"/>
  <c r="AF64" i="93" s="1"/>
  <c r="AH64" i="93" s="1"/>
  <c r="AG64" i="93" s="1"/>
  <c r="Y64" i="93"/>
  <c r="L64" i="93" s="1"/>
  <c r="Y48" i="93"/>
  <c r="L48" i="93" s="1"/>
  <c r="Z48" i="93"/>
  <c r="AF48" i="93" s="1"/>
  <c r="AH48" i="93" s="1"/>
  <c r="AG48" i="93" s="1"/>
  <c r="Y67" i="93"/>
  <c r="L67" i="93" s="1"/>
  <c r="Z67" i="93"/>
  <c r="AF67" i="93" s="1"/>
  <c r="AH67" i="93" s="1"/>
  <c r="AG67" i="93" s="1"/>
  <c r="Z38" i="93"/>
  <c r="AF38" i="93" s="1"/>
  <c r="Y38" i="93"/>
  <c r="L38" i="93" s="1"/>
  <c r="Q70" i="93"/>
  <c r="S70" i="93" s="1"/>
  <c r="U70" i="93" s="1"/>
  <c r="V70" i="93"/>
  <c r="Z31" i="93"/>
  <c r="AF31" i="93" s="1"/>
  <c r="AH31" i="93" s="1"/>
  <c r="AG31" i="93" s="1"/>
  <c r="Y31" i="93"/>
  <c r="L31" i="93" s="1"/>
  <c r="Z47" i="93"/>
  <c r="AF47" i="93" s="1"/>
  <c r="AH47" i="93" s="1"/>
  <c r="AG47" i="93" s="1"/>
  <c r="Y47" i="93"/>
  <c r="L47" i="93" s="1"/>
  <c r="Y75" i="93"/>
  <c r="L75" i="93" s="1"/>
  <c r="Z75" i="93"/>
  <c r="AF75" i="93" s="1"/>
  <c r="AH75" i="93" s="1"/>
  <c r="AG75" i="93" s="1"/>
  <c r="Z33" i="93"/>
  <c r="AF33" i="93" s="1"/>
  <c r="AH33" i="93" s="1"/>
  <c r="AG33" i="93" s="1"/>
  <c r="Y33" i="93"/>
  <c r="L33" i="93" s="1"/>
  <c r="Z11" i="93"/>
  <c r="AF11" i="93" s="1"/>
  <c r="Y11" i="93"/>
  <c r="L11" i="93" s="1"/>
  <c r="Z53" i="93"/>
  <c r="AF53" i="93" s="1"/>
  <c r="AH53" i="93" s="1"/>
  <c r="AG53" i="93" s="1"/>
  <c r="Y53" i="93"/>
  <c r="L53" i="93" s="1"/>
  <c r="Q7" i="93"/>
  <c r="S7" i="93" s="1"/>
  <c r="U7" i="93" s="1"/>
  <c r="W7" i="93" s="1"/>
  <c r="V7" i="93"/>
  <c r="Y50" i="93"/>
  <c r="L50" i="93" s="1"/>
  <c r="Z50" i="93"/>
  <c r="AF50" i="93" s="1"/>
  <c r="AH50" i="93" s="1"/>
  <c r="AG50" i="93" s="1"/>
  <c r="Z29" i="93"/>
  <c r="AF29" i="93" s="1"/>
  <c r="AH29" i="93" s="1"/>
  <c r="AG29" i="93" s="1"/>
  <c r="Y29" i="93"/>
  <c r="L29" i="93" s="1"/>
  <c r="Z18" i="93"/>
  <c r="AF18" i="93" s="1"/>
  <c r="AH18" i="93" s="1"/>
  <c r="AG18" i="93" s="1"/>
  <c r="Y18" i="93"/>
  <c r="L18" i="93" s="1"/>
  <c r="Z25" i="93"/>
  <c r="AF25" i="93" s="1"/>
  <c r="AH25" i="93" s="1"/>
  <c r="AG25" i="93" s="1"/>
  <c r="Y25" i="93"/>
  <c r="L25" i="93" s="1"/>
  <c r="Y30" i="93"/>
  <c r="L30" i="93" s="1"/>
  <c r="Z30" i="93"/>
  <c r="AF30" i="93" s="1"/>
  <c r="AH30" i="93" s="1"/>
  <c r="AG30" i="93" s="1"/>
  <c r="Z34" i="93"/>
  <c r="AF34" i="93" s="1"/>
  <c r="AH34" i="93" s="1"/>
  <c r="AG34" i="93" s="1"/>
  <c r="Y34" i="93"/>
  <c r="L34" i="93" s="1"/>
  <c r="Q69" i="93"/>
  <c r="S69" i="93" s="1"/>
  <c r="U69" i="93" s="1"/>
  <c r="V69" i="93"/>
  <c r="Q46" i="93"/>
  <c r="S46" i="93" s="1"/>
  <c r="U46" i="93" s="1"/>
  <c r="W46" i="93" s="1"/>
  <c r="V46" i="93"/>
  <c r="Z6" i="93"/>
  <c r="AF6" i="93" s="1"/>
  <c r="Y6" i="93"/>
  <c r="L6" i="93" s="1"/>
  <c r="W23" i="93"/>
  <c r="S182" i="91"/>
  <c r="T182" i="91" s="1"/>
  <c r="W125" i="91"/>
  <c r="U182" i="91"/>
  <c r="W146" i="91"/>
  <c r="Q36" i="93"/>
  <c r="S36" i="93" s="1"/>
  <c r="U36" i="93" s="1"/>
  <c r="V36" i="93"/>
  <c r="T11" i="96"/>
  <c r="V11" i="96" s="1"/>
  <c r="X11" i="96" s="1"/>
  <c r="P19" i="96"/>
  <c r="W7" i="96"/>
  <c r="W19" i="96" s="1"/>
  <c r="S7" i="96"/>
  <c r="S19" i="96" s="1"/>
  <c r="Q7" i="96"/>
  <c r="Q19" i="96" s="1"/>
  <c r="U7" i="96"/>
  <c r="U19" i="96" s="1"/>
  <c r="Q8" i="93"/>
  <c r="S8" i="93" s="1"/>
  <c r="U8" i="93" s="1"/>
  <c r="V8" i="93"/>
  <c r="W13" i="93"/>
  <c r="W60" i="93"/>
  <c r="Z73" i="93"/>
  <c r="AF73" i="93" s="1"/>
  <c r="AH73" i="93" s="1"/>
  <c r="AG73" i="93" s="1"/>
  <c r="Y73" i="93"/>
  <c r="L73" i="93" s="1"/>
  <c r="W27" i="93"/>
  <c r="W76" i="93"/>
  <c r="W12" i="93"/>
  <c r="W59" i="93"/>
  <c r="W22" i="93"/>
  <c r="Y63" i="93"/>
  <c r="L63" i="93" s="1"/>
  <c r="Z63" i="93"/>
  <c r="AF63" i="93" s="1"/>
  <c r="AH63" i="93" s="1"/>
  <c r="AG63" i="93" s="1"/>
  <c r="Y20" i="93"/>
  <c r="L20" i="93" s="1"/>
  <c r="Z20" i="93"/>
  <c r="AF20" i="93" s="1"/>
  <c r="W21" i="93"/>
  <c r="Q9" i="93"/>
  <c r="S9" i="93" s="1"/>
  <c r="U9" i="93" s="1"/>
  <c r="V9" i="93"/>
  <c r="Q51" i="93"/>
  <c r="S51" i="93" s="1"/>
  <c r="U51" i="93" s="1"/>
  <c r="W51" i="93" s="1"/>
  <c r="V51" i="93"/>
  <c r="V61" i="93"/>
  <c r="P61" i="93"/>
  <c r="Q61" i="93" s="1"/>
  <c r="S61" i="93" s="1"/>
  <c r="U61" i="93" s="1"/>
  <c r="W61" i="93" s="1"/>
  <c r="T61" i="93"/>
  <c r="R61" i="93"/>
  <c r="Z77" i="93"/>
  <c r="AF77" i="93" s="1"/>
  <c r="AH77" i="93" s="1"/>
  <c r="AG77" i="93" s="1"/>
  <c r="Y77" i="93"/>
  <c r="L77" i="93" s="1"/>
  <c r="Z16" i="93"/>
  <c r="AF16" i="93" s="1"/>
  <c r="Y16" i="93"/>
  <c r="L16" i="93" s="1"/>
  <c r="Z39" i="93"/>
  <c r="AF39" i="93" s="1"/>
  <c r="AH39" i="93" s="1"/>
  <c r="AG39" i="93" s="1"/>
  <c r="Y39" i="93"/>
  <c r="L39" i="93" s="1"/>
  <c r="Z56" i="93"/>
  <c r="AF56" i="93" s="1"/>
  <c r="AH56" i="93" s="1"/>
  <c r="AG56" i="93" s="1"/>
  <c r="Y56" i="93"/>
  <c r="L56" i="93" s="1"/>
  <c r="Z66" i="93"/>
  <c r="AF66" i="93" s="1"/>
  <c r="AH66" i="93" s="1"/>
  <c r="AG66" i="93" s="1"/>
  <c r="Y66" i="93"/>
  <c r="L66" i="93" s="1"/>
  <c r="Q41" i="93"/>
  <c r="S41" i="93" s="1"/>
  <c r="U41" i="93" s="1"/>
  <c r="V41" i="93"/>
  <c r="V37" i="93"/>
  <c r="Q37" i="93"/>
  <c r="S37" i="93" s="1"/>
  <c r="U37" i="93" s="1"/>
  <c r="W37" i="93" s="1"/>
  <c r="T12" i="96"/>
  <c r="V12" i="96" s="1"/>
  <c r="X12" i="96" s="1"/>
  <c r="Y58" i="93"/>
  <c r="L58" i="93" s="1"/>
  <c r="Z58" i="93"/>
  <c r="AF58" i="93" s="1"/>
  <c r="AH58" i="93" s="1"/>
  <c r="AG58" i="93" s="1"/>
  <c r="Y71" i="93"/>
  <c r="L71" i="93" s="1"/>
  <c r="Z71" i="93"/>
  <c r="AF71" i="93" s="1"/>
  <c r="Z14" i="93"/>
  <c r="AF14" i="93" s="1"/>
  <c r="Y14" i="93"/>
  <c r="L14" i="93" s="1"/>
  <c r="W78" i="93"/>
  <c r="Z45" i="93"/>
  <c r="AF45" i="93" s="1"/>
  <c r="AH45" i="93" s="1"/>
  <c r="AG45" i="93" s="1"/>
  <c r="Y45" i="93"/>
  <c r="L45" i="93" s="1"/>
  <c r="Z57" i="93"/>
  <c r="AF57" i="93" s="1"/>
  <c r="AH57" i="93" s="1"/>
  <c r="AG57" i="93" s="1"/>
  <c r="Y57" i="93"/>
  <c r="L57" i="93" s="1"/>
  <c r="Y32" i="93"/>
  <c r="L32" i="93" s="1"/>
  <c r="Z32" i="93"/>
  <c r="AF32" i="93" s="1"/>
  <c r="AH32" i="93" s="1"/>
  <c r="AG32" i="93" s="1"/>
  <c r="Y74" i="93"/>
  <c r="L74" i="93" s="1"/>
  <c r="X74" i="93"/>
  <c r="Z74" i="93"/>
  <c r="AF74" i="93" s="1"/>
  <c r="AH74" i="93" s="1"/>
  <c r="AG74" i="93" s="1"/>
  <c r="U146" i="91"/>
  <c r="Q19" i="93"/>
  <c r="S19" i="93" s="1"/>
  <c r="U19" i="93" s="1"/>
  <c r="V19" i="93"/>
  <c r="Q10" i="93"/>
  <c r="S10" i="93" s="1"/>
  <c r="U10" i="93" s="1"/>
  <c r="V10" i="93"/>
  <c r="Q35" i="93"/>
  <c r="S35" i="93" s="1"/>
  <c r="U35" i="93" s="1"/>
  <c r="V35" i="93"/>
  <c r="Q43" i="93"/>
  <c r="S43" i="93" s="1"/>
  <c r="U43" i="93" s="1"/>
  <c r="V43" i="93"/>
  <c r="Q52" i="93"/>
  <c r="S52" i="93" s="1"/>
  <c r="U52" i="93" s="1"/>
  <c r="V52" i="93"/>
  <c r="W65" i="93"/>
  <c r="Z28" i="93"/>
  <c r="AF28" i="93" s="1"/>
  <c r="AH28" i="93" s="1"/>
  <c r="AG28" i="93" s="1"/>
  <c r="Y28" i="93"/>
  <c r="L28" i="93" s="1"/>
  <c r="Z40" i="93"/>
  <c r="AF40" i="93" s="1"/>
  <c r="AH40" i="93" s="1"/>
  <c r="AG40" i="93" s="1"/>
  <c r="Y40" i="93"/>
  <c r="L40" i="93" s="1"/>
  <c r="T14" i="96"/>
  <c r="V14" i="96" s="1"/>
  <c r="X14" i="96" s="1"/>
  <c r="AH5" i="93"/>
  <c r="AG5" i="93" s="1"/>
  <c r="AL5" i="93"/>
  <c r="Z15" i="93"/>
  <c r="AF15" i="93" s="1"/>
  <c r="Y15" i="93"/>
  <c r="L15" i="93" s="1"/>
  <c r="N111" i="91"/>
  <c r="N191" i="91" s="1"/>
  <c r="S105" i="91"/>
  <c r="AE111" i="91"/>
  <c r="U13" i="91"/>
  <c r="W53" i="91"/>
  <c r="W13" i="91"/>
  <c r="Q13" i="91"/>
  <c r="R13" i="91" s="1"/>
  <c r="T13" i="91" s="1"/>
  <c r="Q54" i="91"/>
  <c r="R54" i="91" s="1"/>
  <c r="T54" i="91" s="1"/>
  <c r="S53" i="91"/>
  <c r="T53" i="91" s="1"/>
  <c r="S146" i="91"/>
  <c r="T146" i="91" s="1"/>
  <c r="U53" i="91"/>
  <c r="Q141" i="91"/>
  <c r="R141" i="91" s="1"/>
  <c r="T141" i="91" s="1"/>
  <c r="V141" i="91" s="1"/>
  <c r="S108" i="91"/>
  <c r="U183" i="91"/>
  <c r="W127" i="91"/>
  <c r="U54" i="91"/>
  <c r="U140" i="91"/>
  <c r="U41" i="91"/>
  <c r="S156" i="91"/>
  <c r="W151" i="91"/>
  <c r="Q58" i="91"/>
  <c r="R58" i="91" s="1"/>
  <c r="S75" i="91"/>
  <c r="T75" i="91" s="1"/>
  <c r="W124" i="91"/>
  <c r="S149" i="91"/>
  <c r="Q70" i="91"/>
  <c r="R70" i="91" s="1"/>
  <c r="W70" i="91"/>
  <c r="W54" i="91"/>
  <c r="S127" i="91"/>
  <c r="U75" i="91"/>
  <c r="S69" i="91"/>
  <c r="U65" i="91"/>
  <c r="S155" i="91"/>
  <c r="Q155" i="91"/>
  <c r="R155" i="91" s="1"/>
  <c r="W106" i="91"/>
  <c r="U145" i="91"/>
  <c r="U149" i="91"/>
  <c r="Q11" i="91"/>
  <c r="R11" i="91" s="1"/>
  <c r="U124" i="91"/>
  <c r="S145" i="91"/>
  <c r="W41" i="91"/>
  <c r="Q8" i="91"/>
  <c r="R8" i="91" s="1"/>
  <c r="W67" i="91"/>
  <c r="W145" i="91"/>
  <c r="Q124" i="91"/>
  <c r="R124" i="91" s="1"/>
  <c r="T124" i="91" s="1"/>
  <c r="W139" i="91"/>
  <c r="W77" i="91"/>
  <c r="W40" i="91"/>
  <c r="S9" i="91"/>
  <c r="S39" i="91"/>
  <c r="T39" i="91" s="1"/>
  <c r="W43" i="91"/>
  <c r="W108" i="91"/>
  <c r="T134" i="91"/>
  <c r="V134" i="91" s="1"/>
  <c r="X134" i="91" s="1"/>
  <c r="W157" i="91"/>
  <c r="Q9" i="91"/>
  <c r="R9" i="91" s="1"/>
  <c r="S55" i="91"/>
  <c r="Q157" i="91"/>
  <c r="R157" i="91" s="1"/>
  <c r="W141" i="91"/>
  <c r="U73" i="91"/>
  <c r="U44" i="91"/>
  <c r="W63" i="91"/>
  <c r="S70" i="91"/>
  <c r="U9" i="91"/>
  <c r="U78" i="91"/>
  <c r="S157" i="91"/>
  <c r="W140" i="91"/>
  <c r="W8" i="91"/>
  <c r="Q19" i="91"/>
  <c r="R19" i="91" s="1"/>
  <c r="U67" i="91"/>
  <c r="Q109" i="91"/>
  <c r="R109" i="91" s="1"/>
  <c r="T109" i="91" s="1"/>
  <c r="S136" i="91"/>
  <c r="U139" i="91"/>
  <c r="U148" i="91"/>
  <c r="U105" i="91"/>
  <c r="U179" i="91"/>
  <c r="W179" i="91"/>
  <c r="S179" i="91"/>
  <c r="T179" i="91" s="1"/>
  <c r="U14" i="91"/>
  <c r="W39" i="91"/>
  <c r="Q67" i="91"/>
  <c r="R67" i="91" s="1"/>
  <c r="T67" i="91" s="1"/>
  <c r="U109" i="91"/>
  <c r="Q127" i="91"/>
  <c r="R127" i="91" s="1"/>
  <c r="W135" i="91"/>
  <c r="U136" i="91"/>
  <c r="S139" i="91"/>
  <c r="T139" i="91" s="1"/>
  <c r="Q148" i="91"/>
  <c r="R148" i="91" s="1"/>
  <c r="T148" i="91" s="1"/>
  <c r="AE158" i="91"/>
  <c r="Q105" i="91"/>
  <c r="Q149" i="91"/>
  <c r="R149" i="91" s="1"/>
  <c r="Q56" i="91"/>
  <c r="R56" i="91" s="1"/>
  <c r="W11" i="91"/>
  <c r="U39" i="91"/>
  <c r="S58" i="91"/>
  <c r="S78" i="91"/>
  <c r="W109" i="91"/>
  <c r="S138" i="91"/>
  <c r="W185" i="91"/>
  <c r="W148" i="91"/>
  <c r="W105" i="91"/>
  <c r="W58" i="91"/>
  <c r="S8" i="91"/>
  <c r="W138" i="91"/>
  <c r="U15" i="91"/>
  <c r="Q15" i="91"/>
  <c r="R15" i="91" s="1"/>
  <c r="T15" i="91" s="1"/>
  <c r="W55" i="91"/>
  <c r="Q65" i="91"/>
  <c r="R65" i="91" s="1"/>
  <c r="N192" i="91"/>
  <c r="P130" i="91"/>
  <c r="S129" i="91"/>
  <c r="U181" i="91"/>
  <c r="U185" i="91"/>
  <c r="Q69" i="91"/>
  <c r="R69" i="91" s="1"/>
  <c r="W44" i="91"/>
  <c r="W129" i="91"/>
  <c r="W15" i="91"/>
  <c r="Q42" i="91"/>
  <c r="R42" i="91" s="1"/>
  <c r="R55" i="91"/>
  <c r="S65" i="91"/>
  <c r="T65" i="91" s="1"/>
  <c r="W75" i="91"/>
  <c r="U106" i="91"/>
  <c r="Q108" i="91"/>
  <c r="R108" i="91" s="1"/>
  <c r="O110" i="91"/>
  <c r="S140" i="91"/>
  <c r="R151" i="91"/>
  <c r="Q181" i="91"/>
  <c r="R181" i="91" s="1"/>
  <c r="T181" i="91" s="1"/>
  <c r="Q185" i="91"/>
  <c r="R185" i="91" s="1"/>
  <c r="T185" i="91" s="1"/>
  <c r="S106" i="91"/>
  <c r="T106" i="91" s="1"/>
  <c r="W142" i="91"/>
  <c r="Q74" i="91"/>
  <c r="R74" i="91" s="1"/>
  <c r="W69" i="91"/>
  <c r="Q156" i="91"/>
  <c r="R156" i="91" s="1"/>
  <c r="Q129" i="91"/>
  <c r="R129" i="91" s="1"/>
  <c r="Q18" i="91"/>
  <c r="R18" i="91" s="1"/>
  <c r="T18" i="91" s="1"/>
  <c r="Q63" i="91"/>
  <c r="R63" i="91" s="1"/>
  <c r="T63" i="91" s="1"/>
  <c r="V63" i="91" s="1"/>
  <c r="S41" i="91"/>
  <c r="T41" i="91" s="1"/>
  <c r="U56" i="91"/>
  <c r="S11" i="91"/>
  <c r="W19" i="91"/>
  <c r="U43" i="91"/>
  <c r="S45" i="91"/>
  <c r="U76" i="91"/>
  <c r="Q78" i="91"/>
  <c r="R78" i="91" s="1"/>
  <c r="U107" i="91"/>
  <c r="R140" i="91"/>
  <c r="U143" i="91"/>
  <c r="S154" i="91"/>
  <c r="W156" i="91"/>
  <c r="S74" i="91"/>
  <c r="W38" i="91"/>
  <c r="U55" i="91"/>
  <c r="S68" i="91"/>
  <c r="T68" i="91" s="1"/>
  <c r="W68" i="91"/>
  <c r="S42" i="91"/>
  <c r="W45" i="91"/>
  <c r="W107" i="91"/>
  <c r="U135" i="91"/>
  <c r="R138" i="91"/>
  <c r="Q143" i="91"/>
  <c r="R143" i="91" s="1"/>
  <c r="T143" i="91" s="1"/>
  <c r="S73" i="91"/>
  <c r="T73" i="91" s="1"/>
  <c r="S38" i="91"/>
  <c r="S56" i="91"/>
  <c r="S40" i="91"/>
  <c r="T40" i="91" s="1"/>
  <c r="Q43" i="91"/>
  <c r="R43" i="91" s="1"/>
  <c r="T43" i="91" s="1"/>
  <c r="U42" i="91"/>
  <c r="R45" i="91"/>
  <c r="S107" i="91"/>
  <c r="T107" i="91" s="1"/>
  <c r="Q135" i="91"/>
  <c r="R135" i="91" s="1"/>
  <c r="U142" i="91"/>
  <c r="U74" i="91"/>
  <c r="Q38" i="91"/>
  <c r="R38" i="91" s="1"/>
  <c r="W73" i="91"/>
  <c r="W18" i="91"/>
  <c r="H191" i="91"/>
  <c r="R64" i="91"/>
  <c r="T64" i="91" s="1"/>
  <c r="S151" i="91"/>
  <c r="U151" i="91"/>
  <c r="U45" i="91"/>
  <c r="R77" i="91"/>
  <c r="Q137" i="91"/>
  <c r="R137" i="91" s="1"/>
  <c r="W143" i="91"/>
  <c r="S142" i="91"/>
  <c r="T142" i="91" s="1"/>
  <c r="T150" i="91"/>
  <c r="V150" i="91" s="1"/>
  <c r="X150" i="91" s="1"/>
  <c r="U68" i="91"/>
  <c r="U138" i="91"/>
  <c r="T46" i="91"/>
  <c r="V46" i="91" s="1"/>
  <c r="X46" i="91" s="1"/>
  <c r="U18" i="91"/>
  <c r="T71" i="91"/>
  <c r="V71" i="91" s="1"/>
  <c r="X71" i="91" s="1"/>
  <c r="Q10" i="91"/>
  <c r="R10" i="91" s="1"/>
  <c r="W10" i="91"/>
  <c r="Q144" i="91"/>
  <c r="R144" i="91" s="1"/>
  <c r="U144" i="91"/>
  <c r="W144" i="91"/>
  <c r="S144" i="91"/>
  <c r="U47" i="91"/>
  <c r="W47" i="91"/>
  <c r="Q76" i="91"/>
  <c r="R76" i="91" s="1"/>
  <c r="T76" i="91" s="1"/>
  <c r="S137" i="91"/>
  <c r="Q123" i="91"/>
  <c r="R123" i="91" s="1"/>
  <c r="U64" i="91"/>
  <c r="U77" i="91"/>
  <c r="W147" i="91"/>
  <c r="Q147" i="91"/>
  <c r="R147" i="91" s="1"/>
  <c r="T147" i="91" s="1"/>
  <c r="Q50" i="91"/>
  <c r="R50" i="91" s="1"/>
  <c r="S123" i="91"/>
  <c r="H190" i="91"/>
  <c r="U147" i="91"/>
  <c r="S10" i="91"/>
  <c r="T48" i="91"/>
  <c r="V48" i="91" s="1"/>
  <c r="X48" i="91" s="1"/>
  <c r="S50" i="91"/>
  <c r="W64" i="91"/>
  <c r="W76" i="91"/>
  <c r="U137" i="91"/>
  <c r="R154" i="91"/>
  <c r="W181" i="91"/>
  <c r="T125" i="91"/>
  <c r="V125" i="91" s="1"/>
  <c r="W12" i="91"/>
  <c r="U10" i="91"/>
  <c r="S19" i="91"/>
  <c r="U50" i="91"/>
  <c r="S77" i="91"/>
  <c r="U154" i="91"/>
  <c r="Q47" i="91"/>
  <c r="R47" i="91" s="1"/>
  <c r="T47" i="91" s="1"/>
  <c r="W154" i="91"/>
  <c r="Q44" i="91"/>
  <c r="R44" i="91" s="1"/>
  <c r="T44" i="91" s="1"/>
  <c r="U123" i="91"/>
  <c r="U66" i="91"/>
  <c r="S66" i="91"/>
  <c r="W66" i="91"/>
  <c r="Q66" i="91"/>
  <c r="R66" i="91" s="1"/>
  <c r="T49" i="91"/>
  <c r="V49" i="91" s="1"/>
  <c r="X49" i="91" s="1"/>
  <c r="Q183" i="91"/>
  <c r="R183" i="91" s="1"/>
  <c r="Q180" i="91"/>
  <c r="R180" i="91" s="1"/>
  <c r="W180" i="91"/>
  <c r="S180" i="91"/>
  <c r="U180" i="91"/>
  <c r="Q12" i="91"/>
  <c r="R12" i="91" s="1"/>
  <c r="T12" i="91" s="1"/>
  <c r="Q14" i="91"/>
  <c r="R14" i="91" s="1"/>
  <c r="T14" i="91" s="1"/>
  <c r="U40" i="91"/>
  <c r="P158" i="91"/>
  <c r="S183" i="91"/>
  <c r="Q72" i="91"/>
  <c r="R72" i="91" s="1"/>
  <c r="S72" i="91"/>
  <c r="U72" i="91"/>
  <c r="H192" i="91"/>
  <c r="Q126" i="91"/>
  <c r="R126" i="91" s="1"/>
  <c r="W126" i="91"/>
  <c r="U12" i="91"/>
  <c r="P20" i="91"/>
  <c r="W14" i="91"/>
  <c r="U126" i="91"/>
  <c r="V128" i="91"/>
  <c r="X128" i="91" s="1"/>
  <c r="S177" i="91"/>
  <c r="Q177" i="91"/>
  <c r="W177" i="91"/>
  <c r="U177" i="91"/>
  <c r="P187" i="91"/>
  <c r="N190" i="91"/>
  <c r="M191" i="91"/>
  <c r="AD191" i="91"/>
  <c r="Q52" i="91"/>
  <c r="W52" i="91"/>
  <c r="U52" i="91"/>
  <c r="P79" i="91"/>
  <c r="S52" i="91"/>
  <c r="T145" i="91" l="1"/>
  <c r="V145" i="91" s="1"/>
  <c r="X145" i="91" s="1"/>
  <c r="X125" i="91"/>
  <c r="S130" i="91"/>
  <c r="V146" i="91"/>
  <c r="X146" i="91" s="1"/>
  <c r="T157" i="91"/>
  <c r="V157" i="91" s="1"/>
  <c r="X157" i="91" s="1"/>
  <c r="T136" i="91"/>
  <c r="V136" i="91" s="1"/>
  <c r="X136" i="91" s="1"/>
  <c r="Z61" i="93"/>
  <c r="AF61" i="93" s="1"/>
  <c r="AH61" i="93" s="1"/>
  <c r="AG61" i="93" s="1"/>
  <c r="Y61" i="93"/>
  <c r="L61" i="93" s="1"/>
  <c r="Z37" i="93"/>
  <c r="AF37" i="93" s="1"/>
  <c r="AH37" i="93" s="1"/>
  <c r="AG37" i="93" s="1"/>
  <c r="Y37" i="93"/>
  <c r="L37" i="93" s="1"/>
  <c r="Y23" i="93"/>
  <c r="L23" i="93" s="1"/>
  <c r="Z23" i="93"/>
  <c r="AF23" i="93" s="1"/>
  <c r="AH23" i="93" s="1"/>
  <c r="AG23" i="93" s="1"/>
  <c r="AL11" i="93"/>
  <c r="AH11" i="93"/>
  <c r="AG11" i="93" s="1"/>
  <c r="AH38" i="93"/>
  <c r="AG38" i="93" s="1"/>
  <c r="AO38" i="93"/>
  <c r="Z54" i="93"/>
  <c r="AF54" i="93" s="1"/>
  <c r="AH54" i="93" s="1"/>
  <c r="AG54" i="93" s="1"/>
  <c r="Y54" i="93"/>
  <c r="L54" i="93" s="1"/>
  <c r="V124" i="91"/>
  <c r="W52" i="93"/>
  <c r="W19" i="93"/>
  <c r="R7" i="96"/>
  <c r="V182" i="91"/>
  <c r="X182" i="91" s="1"/>
  <c r="T127" i="91"/>
  <c r="V127" i="91" s="1"/>
  <c r="X127" i="91" s="1"/>
  <c r="AH15" i="93"/>
  <c r="AG15" i="93" s="1"/>
  <c r="AL15" i="93"/>
  <c r="Z65" i="93"/>
  <c r="AF65" i="93" s="1"/>
  <c r="AH65" i="93" s="1"/>
  <c r="AG65" i="93" s="1"/>
  <c r="Y65" i="93"/>
  <c r="L65" i="93" s="1"/>
  <c r="W43" i="93"/>
  <c r="W10" i="93"/>
  <c r="AN71" i="93"/>
  <c r="AH71" i="93"/>
  <c r="AG71" i="93" s="1"/>
  <c r="W41" i="93"/>
  <c r="AH16" i="93"/>
  <c r="AG16" i="93" s="1"/>
  <c r="AL16" i="93"/>
  <c r="Z21" i="93"/>
  <c r="AF21" i="93" s="1"/>
  <c r="Y21" i="93"/>
  <c r="L21" i="93" s="1"/>
  <c r="Z76" i="93"/>
  <c r="AF76" i="93" s="1"/>
  <c r="AH76" i="93" s="1"/>
  <c r="AG76" i="93" s="1"/>
  <c r="Y76" i="93"/>
  <c r="L76" i="93" s="1"/>
  <c r="Z60" i="93"/>
  <c r="AF60" i="93" s="1"/>
  <c r="AH60" i="93" s="1"/>
  <c r="AG60" i="93" s="1"/>
  <c r="Y60" i="93"/>
  <c r="L60" i="93" s="1"/>
  <c r="W36" i="93"/>
  <c r="Y78" i="93"/>
  <c r="L78" i="93" s="1"/>
  <c r="Z78" i="93"/>
  <c r="AF78" i="93" s="1"/>
  <c r="AH78" i="93" s="1"/>
  <c r="AG78" i="93" s="1"/>
  <c r="Z51" i="93"/>
  <c r="AF51" i="93" s="1"/>
  <c r="AH51" i="93" s="1"/>
  <c r="AG51" i="93" s="1"/>
  <c r="Y51" i="93"/>
  <c r="L51" i="93" s="1"/>
  <c r="AN20" i="93"/>
  <c r="AH20" i="93"/>
  <c r="AG20" i="93" s="1"/>
  <c r="Y22" i="93"/>
  <c r="L22" i="93" s="1"/>
  <c r="Z22" i="93"/>
  <c r="AF22" i="93" s="1"/>
  <c r="AH22" i="93" s="1"/>
  <c r="AG22" i="93" s="1"/>
  <c r="Z27" i="93"/>
  <c r="AF27" i="93" s="1"/>
  <c r="AH27" i="93" s="1"/>
  <c r="AG27" i="93" s="1"/>
  <c r="Y27" i="93"/>
  <c r="L27" i="93" s="1"/>
  <c r="Z13" i="93"/>
  <c r="AF13" i="93" s="1"/>
  <c r="Y13" i="93"/>
  <c r="L13" i="93" s="1"/>
  <c r="Z46" i="93"/>
  <c r="AF46" i="93" s="1"/>
  <c r="AH46" i="93" s="1"/>
  <c r="Y46" i="93"/>
  <c r="L46" i="93" s="1"/>
  <c r="Z7" i="93"/>
  <c r="AF7" i="93" s="1"/>
  <c r="Y7" i="93"/>
  <c r="L7" i="93" s="1"/>
  <c r="V41" i="91"/>
  <c r="W35" i="93"/>
  <c r="Y59" i="93"/>
  <c r="L59" i="93" s="1"/>
  <c r="Z59" i="93"/>
  <c r="AF59" i="93" s="1"/>
  <c r="AH59" i="93" s="1"/>
  <c r="AG59" i="93" s="1"/>
  <c r="AH14" i="93"/>
  <c r="AG14" i="93" s="1"/>
  <c r="AL14" i="93"/>
  <c r="W9" i="93"/>
  <c r="Z12" i="93"/>
  <c r="AF12" i="93" s="1"/>
  <c r="Y12" i="93"/>
  <c r="L12" i="93" s="1"/>
  <c r="W8" i="93"/>
  <c r="AH6" i="93"/>
  <c r="AG6" i="93" s="1"/>
  <c r="AL6" i="93"/>
  <c r="W69" i="93"/>
  <c r="W70" i="93"/>
  <c r="W55" i="93"/>
  <c r="O111" i="91"/>
  <c r="O191" i="91" s="1"/>
  <c r="R105" i="91"/>
  <c r="T155" i="91"/>
  <c r="V155" i="91" s="1"/>
  <c r="X155" i="91" s="1"/>
  <c r="V54" i="91"/>
  <c r="X54" i="91" s="1"/>
  <c r="V13" i="91"/>
  <c r="X13" i="91" s="1"/>
  <c r="T149" i="91"/>
  <c r="V149" i="91" s="1"/>
  <c r="X149" i="91" s="1"/>
  <c r="V179" i="91"/>
  <c r="X179" i="91" s="1"/>
  <c r="V142" i="91"/>
  <c r="X142" i="91" s="1"/>
  <c r="V64" i="91"/>
  <c r="X64" i="91" s="1"/>
  <c r="V53" i="91"/>
  <c r="X53" i="91" s="1"/>
  <c r="T58" i="91"/>
  <c r="V58" i="91" s="1"/>
  <c r="X58" i="91" s="1"/>
  <c r="V139" i="91"/>
  <c r="X139" i="91" s="1"/>
  <c r="T38" i="91"/>
  <c r="V38" i="91" s="1"/>
  <c r="X38" i="91" s="1"/>
  <c r="V147" i="91"/>
  <c r="X147" i="91" s="1"/>
  <c r="V181" i="91"/>
  <c r="T108" i="91"/>
  <c r="V108" i="91" s="1"/>
  <c r="X108" i="91" s="1"/>
  <c r="T70" i="91"/>
  <c r="V70" i="91" s="1"/>
  <c r="X70" i="91" s="1"/>
  <c r="T156" i="91"/>
  <c r="V156" i="91" s="1"/>
  <c r="X156" i="91" s="1"/>
  <c r="V106" i="91"/>
  <c r="X106" i="91" s="1"/>
  <c r="U130" i="91"/>
  <c r="T138" i="91"/>
  <c r="V138" i="91" s="1"/>
  <c r="X138" i="91" s="1"/>
  <c r="X181" i="91"/>
  <c r="T8" i="91"/>
  <c r="V8" i="91" s="1"/>
  <c r="X8" i="91" s="1"/>
  <c r="V148" i="91"/>
  <c r="X148" i="91" s="1"/>
  <c r="V75" i="91"/>
  <c r="X75" i="91" s="1"/>
  <c r="V107" i="91"/>
  <c r="X107" i="91" s="1"/>
  <c r="T140" i="91"/>
  <c r="V140" i="91" s="1"/>
  <c r="X140" i="91" s="1"/>
  <c r="T69" i="91"/>
  <c r="V69" i="91" s="1"/>
  <c r="X69" i="91" s="1"/>
  <c r="V40" i="91"/>
  <c r="T137" i="91"/>
  <c r="V137" i="91" s="1"/>
  <c r="X137" i="91" s="1"/>
  <c r="X63" i="91"/>
  <c r="V65" i="91"/>
  <c r="X65" i="91" s="1"/>
  <c r="T19" i="91"/>
  <c r="V19" i="91" s="1"/>
  <c r="X19" i="91" s="1"/>
  <c r="V43" i="91"/>
  <c r="X43" i="91" s="1"/>
  <c r="T11" i="91"/>
  <c r="V11" i="91" s="1"/>
  <c r="X11" i="91" s="1"/>
  <c r="V109" i="91"/>
  <c r="X109" i="91" s="1"/>
  <c r="X40" i="91"/>
  <c r="T151" i="91"/>
  <c r="V151" i="91" s="1"/>
  <c r="X151" i="91" s="1"/>
  <c r="V143" i="91"/>
  <c r="X143" i="91" s="1"/>
  <c r="T154" i="91"/>
  <c r="V154" i="91" s="1"/>
  <c r="X154" i="91" s="1"/>
  <c r="T78" i="91"/>
  <c r="V78" i="91" s="1"/>
  <c r="X78" i="91" s="1"/>
  <c r="V185" i="91"/>
  <c r="X185" i="91" s="1"/>
  <c r="T129" i="91"/>
  <c r="V129" i="91" s="1"/>
  <c r="X129" i="91" s="1"/>
  <c r="X41" i="91"/>
  <c r="T45" i="91"/>
  <c r="V45" i="91" s="1"/>
  <c r="X45" i="91" s="1"/>
  <c r="V39" i="91"/>
  <c r="X39" i="91" s="1"/>
  <c r="V15" i="91"/>
  <c r="X15" i="91" s="1"/>
  <c r="V12" i="91"/>
  <c r="X12" i="91" s="1"/>
  <c r="V44" i="91"/>
  <c r="X44" i="91" s="1"/>
  <c r="S192" i="91"/>
  <c r="T74" i="91"/>
  <c r="V74" i="91" s="1"/>
  <c r="X74" i="91" s="1"/>
  <c r="T55" i="91"/>
  <c r="V55" i="91" s="1"/>
  <c r="X55" i="91" s="1"/>
  <c r="X141" i="91"/>
  <c r="R130" i="91"/>
  <c r="V14" i="91"/>
  <c r="X14" i="91" s="1"/>
  <c r="T66" i="91"/>
  <c r="V66" i="91" s="1"/>
  <c r="X66" i="91" s="1"/>
  <c r="V73" i="91"/>
  <c r="X73" i="91" s="1"/>
  <c r="W130" i="91"/>
  <c r="T42" i="91"/>
  <c r="V42" i="91" s="1"/>
  <c r="X42" i="91" s="1"/>
  <c r="V67" i="91"/>
  <c r="X67" i="91" s="1"/>
  <c r="V47" i="91"/>
  <c r="X47" i="91" s="1"/>
  <c r="V18" i="91"/>
  <c r="X18" i="91" s="1"/>
  <c r="O190" i="91"/>
  <c r="T126" i="91"/>
  <c r="Q130" i="91"/>
  <c r="U158" i="91"/>
  <c r="T56" i="91"/>
  <c r="V56" i="91" s="1"/>
  <c r="X56" i="91" s="1"/>
  <c r="U190" i="91"/>
  <c r="S20" i="91"/>
  <c r="V68" i="91"/>
  <c r="X68" i="91" s="1"/>
  <c r="T50" i="91"/>
  <c r="V50" i="91" s="1"/>
  <c r="X50" i="91" s="1"/>
  <c r="S190" i="91"/>
  <c r="T77" i="91"/>
  <c r="V77" i="91" s="1"/>
  <c r="X77" i="91" s="1"/>
  <c r="W79" i="91"/>
  <c r="O192" i="91"/>
  <c r="P110" i="91"/>
  <c r="U187" i="91"/>
  <c r="T72" i="91"/>
  <c r="V72" i="91" s="1"/>
  <c r="X72" i="91" s="1"/>
  <c r="U20" i="91"/>
  <c r="V76" i="91"/>
  <c r="X76" i="91" s="1"/>
  <c r="S158" i="91"/>
  <c r="T123" i="91"/>
  <c r="V123" i="91" s="1"/>
  <c r="X123" i="91" s="1"/>
  <c r="W190" i="91"/>
  <c r="S79" i="91"/>
  <c r="W158" i="91"/>
  <c r="T10" i="91"/>
  <c r="V10" i="91" s="1"/>
  <c r="X10" i="91" s="1"/>
  <c r="Q158" i="91"/>
  <c r="W192" i="91"/>
  <c r="S187" i="91"/>
  <c r="Q79" i="91"/>
  <c r="W20" i="91"/>
  <c r="Q192" i="91"/>
  <c r="T180" i="91"/>
  <c r="V180" i="91" s="1"/>
  <c r="X180" i="91" s="1"/>
  <c r="U79" i="91"/>
  <c r="U192" i="91"/>
  <c r="W187" i="91"/>
  <c r="T144" i="91"/>
  <c r="V144" i="91" s="1"/>
  <c r="X144" i="91" s="1"/>
  <c r="Q20" i="91"/>
  <c r="Q187" i="91"/>
  <c r="Q190" i="91"/>
  <c r="T183" i="91"/>
  <c r="V183" i="91" s="1"/>
  <c r="X183" i="91" s="1"/>
  <c r="R177" i="91"/>
  <c r="T135" i="91"/>
  <c r="R158" i="91"/>
  <c r="X124" i="91"/>
  <c r="T9" i="91"/>
  <c r="R20" i="91"/>
  <c r="R190" i="91"/>
  <c r="R192" i="91"/>
  <c r="R52" i="91"/>
  <c r="Z55" i="93" l="1"/>
  <c r="AF55" i="93" s="1"/>
  <c r="AH55" i="93" s="1"/>
  <c r="AG55" i="93" s="1"/>
  <c r="Y55" i="93"/>
  <c r="L55" i="93" s="1"/>
  <c r="Y9" i="93"/>
  <c r="L9" i="93" s="1"/>
  <c r="Z9" i="93"/>
  <c r="AF9" i="93" s="1"/>
  <c r="AH13" i="93"/>
  <c r="AG13" i="93" s="1"/>
  <c r="AL13" i="93"/>
  <c r="Z41" i="93"/>
  <c r="AF41" i="93" s="1"/>
  <c r="AH41" i="93" s="1"/>
  <c r="AG41" i="93" s="1"/>
  <c r="Y41" i="93"/>
  <c r="L41" i="93" s="1"/>
  <c r="Z8" i="93"/>
  <c r="AF8" i="93" s="1"/>
  <c r="Y8" i="93"/>
  <c r="L8" i="93" s="1"/>
  <c r="Z35" i="93"/>
  <c r="AF35" i="93" s="1"/>
  <c r="AH35" i="93" s="1"/>
  <c r="AG35" i="93" s="1"/>
  <c r="Y35" i="93"/>
  <c r="L35" i="93" s="1"/>
  <c r="AH12" i="93"/>
  <c r="AG12" i="93" s="1"/>
  <c r="AL12" i="93"/>
  <c r="Y36" i="93"/>
  <c r="L36" i="93" s="1"/>
  <c r="Z36" i="93"/>
  <c r="AF36" i="93" s="1"/>
  <c r="AH36" i="93" s="1"/>
  <c r="AG36" i="93" s="1"/>
  <c r="Z10" i="93"/>
  <c r="AF10" i="93" s="1"/>
  <c r="Y10" i="93"/>
  <c r="L10" i="93" s="1"/>
  <c r="R19" i="96"/>
  <c r="T7" i="96"/>
  <c r="AH7" i="93"/>
  <c r="AG7" i="93" s="1"/>
  <c r="AL7" i="93"/>
  <c r="Y43" i="93"/>
  <c r="L43" i="93" s="1"/>
  <c r="Z43" i="93"/>
  <c r="AF43" i="93" s="1"/>
  <c r="AH43" i="93" s="1"/>
  <c r="AG43" i="93" s="1"/>
  <c r="Z19" i="93"/>
  <c r="AF19" i="93" s="1"/>
  <c r="Y19" i="93"/>
  <c r="L19" i="93" s="1"/>
  <c r="Y70" i="93"/>
  <c r="L70" i="93" s="1"/>
  <c r="Z70" i="93"/>
  <c r="AF70" i="93" s="1"/>
  <c r="AH70" i="93" s="1"/>
  <c r="AG70" i="93" s="1"/>
  <c r="AH21" i="93"/>
  <c r="AG21" i="93" s="1"/>
  <c r="AK21" i="93"/>
  <c r="Y52" i="93"/>
  <c r="L52" i="93" s="1"/>
  <c r="Z52" i="93"/>
  <c r="AF52" i="93" s="1"/>
  <c r="AH52" i="93" s="1"/>
  <c r="AG52" i="93" s="1"/>
  <c r="Z69" i="93"/>
  <c r="AF69" i="93" s="1"/>
  <c r="AH69" i="93" s="1"/>
  <c r="AG69" i="93" s="1"/>
  <c r="Y69" i="93"/>
  <c r="L69" i="93" s="1"/>
  <c r="P190" i="91"/>
  <c r="P111" i="91"/>
  <c r="P191" i="91" s="1"/>
  <c r="T105" i="91"/>
  <c r="T130" i="91"/>
  <c r="V126" i="91"/>
  <c r="X126" i="91" s="1"/>
  <c r="X130" i="91" s="1"/>
  <c r="P192" i="91"/>
  <c r="Q110" i="91"/>
  <c r="T177" i="91"/>
  <c r="R187" i="91"/>
  <c r="V135" i="91"/>
  <c r="T158" i="91"/>
  <c r="V9" i="91"/>
  <c r="T192" i="91"/>
  <c r="T20" i="91"/>
  <c r="T190" i="91"/>
  <c r="R79" i="91"/>
  <c r="T52" i="91"/>
  <c r="V7" i="96" l="1"/>
  <c r="T19" i="96"/>
  <c r="AL9" i="93"/>
  <c r="AH9" i="93"/>
  <c r="AG9" i="93" s="1"/>
  <c r="AI21" i="93"/>
  <c r="AJ21" i="93"/>
  <c r="AL19" i="93"/>
  <c r="AH19" i="93"/>
  <c r="AG19" i="93" s="1"/>
  <c r="AH10" i="93"/>
  <c r="AG10" i="93" s="1"/>
  <c r="AL10" i="93"/>
  <c r="AH8" i="93"/>
  <c r="AG8" i="93" s="1"/>
  <c r="AL8" i="93"/>
  <c r="V105" i="91"/>
  <c r="R110" i="91"/>
  <c r="R111" i="91" s="1"/>
  <c r="R191" i="91" s="1"/>
  <c r="Q111" i="91"/>
  <c r="Q191" i="91" s="1"/>
  <c r="V130" i="91"/>
  <c r="T187" i="91"/>
  <c r="V177" i="91"/>
  <c r="V158" i="91"/>
  <c r="X135" i="91"/>
  <c r="X158" i="91" s="1"/>
  <c r="X9" i="91"/>
  <c r="V20" i="91"/>
  <c r="V190" i="91"/>
  <c r="V192" i="91"/>
  <c r="V52" i="91"/>
  <c r="T79" i="91"/>
  <c r="S110" i="91" l="1"/>
  <c r="S111" i="91" s="1"/>
  <c r="S191" i="91" s="1"/>
  <c r="X7" i="96"/>
  <c r="X19" i="96" s="1"/>
  <c r="V19" i="96"/>
  <c r="X105" i="91"/>
  <c r="V187" i="91"/>
  <c r="X177" i="91"/>
  <c r="X187" i="91" s="1"/>
  <c r="X190" i="91"/>
  <c r="X192" i="91"/>
  <c r="X20" i="91"/>
  <c r="X52" i="91"/>
  <c r="X79" i="91" s="1"/>
  <c r="V79" i="91"/>
  <c r="T110" i="91" l="1"/>
  <c r="T111" i="91" s="1"/>
  <c r="T191" i="91" s="1"/>
  <c r="U110" i="91" l="1"/>
  <c r="U111" i="91" s="1"/>
  <c r="U191" i="91" s="1"/>
  <c r="V110" i="91" l="1"/>
  <c r="V111" i="91" s="1"/>
  <c r="V191" i="91" s="1"/>
  <c r="W110" i="91" l="1"/>
  <c r="W111" i="91" s="1"/>
  <c r="W191" i="91" s="1"/>
  <c r="X110" i="91" l="1"/>
  <c r="X111" i="91" s="1"/>
  <c r="X191" i="91" s="1"/>
  <c r="Y190" i="91" l="1"/>
  <c r="Y191" i="91"/>
  <c r="AE130" i="91"/>
  <c r="AE79" i="91"/>
  <c r="AE191" i="91" l="1"/>
</calcChain>
</file>

<file path=xl/sharedStrings.xml><?xml version="1.0" encoding="utf-8"?>
<sst xmlns="http://schemas.openxmlformats.org/spreadsheetml/2006/main" count="789" uniqueCount="268">
  <si>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</si>
  <si>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</si>
  <si>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</si>
  <si>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</si>
  <si>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</si>
  <si>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</si>
  <si>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</si>
  <si>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</si>
  <si>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</si>
  <si>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</si>
  <si>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</si>
  <si>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</si>
  <si>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</si>
  <si>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</si>
  <si>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</si>
  <si>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</si>
  <si>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</si>
  <si>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</si>
  <si>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</si>
  <si>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</si>
  <si>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</si>
  <si>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</si>
  <si>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</si>
  <si>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</si>
  <si>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</si>
  <si>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</si>
  <si>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</si>
  <si>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</si>
  <si>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</si>
  <si>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</si>
  <si>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</si>
  <si>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</si>
  <si>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</si>
  <si>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</si>
  <si>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</si>
  <si>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</si>
  <si>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</si>
  <si>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</si>
  <si>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</si>
  <si>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</si>
  <si>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</si>
  <si>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</si>
  <si>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</si>
  <si>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</si>
  <si>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</si>
  <si>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</si>
  <si>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</si>
  <si>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</si>
  <si>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</si>
  <si>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</si>
  <si>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</si>
  <si>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</si>
  <si>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</si>
  <si>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</si>
  <si>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</si>
  <si>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</si>
  <si>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</si>
  <si>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</si>
  <si>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</si>
  <si>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</si>
  <si>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</si>
  <si>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</si>
  <si>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</si>
  <si>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</si>
  <si>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</si>
  <si>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</si>
  <si>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</si>
  <si>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</si>
  <si>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</si>
  <si>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</si>
  <si>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</si>
  <si>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</si>
  <si>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</si>
  <si>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</si>
  <si>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</si>
  <si>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</si>
  <si>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</si>
  <si>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</si>
  <si>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</si>
  <si>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</si>
  <si>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</si>
  <si>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</si>
  <si>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</si>
  <si>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</si>
  <si>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</si>
  <si>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</si>
  <si>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</si>
  <si>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</si>
  <si>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</si>
  <si>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</si>
  <si>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</si>
  <si>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</si>
  <si>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</si>
  <si>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</si>
  <si>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</si>
  <si>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</si>
  <si>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</si>
  <si>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</si>
  <si>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</si>
  <si>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</si>
  <si>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</si>
  <si>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</si>
  <si>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</si>
  <si>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</si>
  <si>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</si>
  <si>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</si>
  <si>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</si>
  <si>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</si>
  <si>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</si>
  <si>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</si>
  <si>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</si>
  <si>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</si>
  <si>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</si>
  <si>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</si>
  <si>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</si>
  <si>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</si>
  <si>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</si>
  <si>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</si>
  <si>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</si>
  <si>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</si>
  <si>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</si>
  <si>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</si>
  <si>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</si>
  <si>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</si>
  <si>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</si>
  <si>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</si>
  <si>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</si>
  <si>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</si>
  <si>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</si>
  <si>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</si>
  <si>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</si>
  <si>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</si>
  <si>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</si>
  <si>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</si>
  <si>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</si>
  <si>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</si>
  <si>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</si>
  <si>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</si>
  <si>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</si>
  <si>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</si>
  <si>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</si>
  <si>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</si>
  <si>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</si>
  <si>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</si>
  <si>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</si>
  <si>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</si>
  <si>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</si>
  <si>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</si>
  <si>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</si>
  <si>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</si>
  <si>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</si>
  <si>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</si>
  <si>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</si>
  <si>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</si>
  <si>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</si>
  <si>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</si>
  <si>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</si>
  <si>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</si>
  <si>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</si>
  <si>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</si>
  <si>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</si>
  <si>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</si>
  <si>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</si>
  <si>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</si>
  <si>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</si>
  <si>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</si>
  <si>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</si>
  <si>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</si>
  <si>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</si>
  <si>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</si>
  <si>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</si>
  <si>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</si>
  <si>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</si>
  <si>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</si>
  <si>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</si>
  <si>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</si>
  <si>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</si>
  <si>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</si>
  <si>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</si>
  <si>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</si>
  <si>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</si>
  <si>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</si>
  <si>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</si>
  <si>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</si>
  <si>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</si>
  <si>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</si>
  <si>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</si>
  <si>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</si>
  <si>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</si>
  <si>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</si>
  <si>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</si>
  <si>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</si>
  <si>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</si>
  <si>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</si>
  <si>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</si>
  <si>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</si>
  <si>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</si>
  <si>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</si>
  <si>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</si>
  <si>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</si>
  <si>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</si>
  <si>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</si>
  <si>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</si>
  <si>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</si>
  <si>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</si>
  <si>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</si>
  <si>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</si>
  <si>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</si>
  <si>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</si>
  <si>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</si>
  <si>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</si>
  <si>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</si>
  <si>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</si>
  <si>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</si>
  <si>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</si>
  <si>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</si>
  <si>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</si>
  <si>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</si>
  <si>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</si>
  <si>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</si>
  <si>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</si>
  <si>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</si>
  <si>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</si>
  <si>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</si>
  <si>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</si>
  <si>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</si>
  <si>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</si>
  <si>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</si>
  <si>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</si>
  <si>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</si>
  <si>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</si>
  <si>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</si>
  <si>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</si>
  <si>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</si>
  <si>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</si>
  <si>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</si>
  <si>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</si>
  <si>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</si>
  <si>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</si>
  <si>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</si>
  <si>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</si>
  <si>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</si>
  <si>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</si>
  <si>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</si>
  <si>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</si>
  <si>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</si>
  <si>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</si>
  <si>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</si>
  <si>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</si>
  <si>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</si>
  <si>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</si>
  <si>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</si>
  <si>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</si>
  <si>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</si>
  <si>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</si>
  <si>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</si>
  <si>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</si>
  <si>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</si>
  <si>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</si>
  <si>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</si>
  <si>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</si>
  <si>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</si>
  <si>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EDGAR HERNAN GONZALEZ MANCILLA</t>
  </si>
  <si>
    <t>OP MAQ</t>
  </si>
  <si>
    <t>FELIPE DE JESUS ZERMEÑO ROLON</t>
  </si>
  <si>
    <t>AUX. GRAL DE OBRA P</t>
  </si>
  <si>
    <t>NOMINA ADMINISTRATIVA DEL 1 AL 15  DE FEBRERO  DE 2021</t>
  </si>
  <si>
    <t>NOMINA ADMINISTRATIVA DEL 1  AL 15  DE FEBRERO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</si>
</sst>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AF1F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" fillId="13" borderId="3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0" fontId="1" fillId="13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0" fillId="14" borderId="34" xfId="0" applyFill="1" applyBorder="1" applyAlignment="1" applyProtection="1">
      <alignment vertical="center"/>
    </xf>
    <xf numFmtId="0" fontId="3" fillId="14" borderId="5" xfId="0" applyFont="1" applyFill="1" applyBorder="1" applyAlignment="1" applyProtection="1">
      <alignment vertical="center"/>
    </xf>
    <xf numFmtId="0" fontId="0" fillId="14" borderId="36" xfId="0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center" vertical="center"/>
    </xf>
    <xf numFmtId="44" fontId="7" fillId="0" borderId="12" xfId="4" applyFont="1" applyFill="1" applyBorder="1" applyAlignment="1" applyProtection="1">
      <alignment horizontal="right" vertical="center"/>
      <protection locked="0"/>
    </xf>
    <xf numFmtId="44" fontId="7" fillId="0" borderId="13" xfId="4" applyFont="1" applyFill="1" applyBorder="1" applyAlignment="1" applyProtection="1">
      <alignment horizontal="right" vertical="center"/>
      <protection locked="0"/>
    </xf>
    <xf numFmtId="0" fontId="7" fillId="15" borderId="34" xfId="0" applyFont="1" applyFill="1" applyBorder="1" applyAlignment="1" applyProtection="1">
      <alignment vertical="center"/>
    </xf>
    <xf numFmtId="0" fontId="7" fillId="15" borderId="5" xfId="0" applyFont="1" applyFill="1" applyBorder="1" applyAlignment="1" applyProtection="1">
      <alignment vertical="center"/>
    </xf>
    <xf numFmtId="0" fontId="7" fillId="15" borderId="36" xfId="0" applyFont="1" applyFill="1" applyBorder="1" applyAlignment="1" applyProtection="1">
      <alignment vertical="center"/>
    </xf>
    <xf numFmtId="0" fontId="0" fillId="12" borderId="34" xfId="0" applyFill="1" applyBorder="1" applyAlignment="1" applyProtection="1">
      <alignment vertical="center"/>
    </xf>
    <xf numFmtId="0" fontId="3" fillId="12" borderId="5" xfId="0" applyFont="1" applyFill="1" applyBorder="1" applyAlignment="1" applyProtection="1">
      <alignment vertical="center"/>
    </xf>
    <xf numFmtId="0" fontId="0" fillId="12" borderId="36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7" fillId="0" borderId="4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16" borderId="26" xfId="0" applyFont="1" applyFill="1" applyBorder="1" applyAlignment="1" applyProtection="1">
      <alignment horizontal="center" vertical="center"/>
    </xf>
    <xf numFmtId="0" fontId="31" fillId="16" borderId="27" xfId="0" applyFont="1" applyFill="1" applyBorder="1" applyAlignment="1" applyProtection="1">
      <alignment horizontal="center" vertical="center" wrapText="1"/>
    </xf>
    <xf numFmtId="0" fontId="6" fillId="16" borderId="27" xfId="0" applyFont="1" applyFill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center"/>
    </xf>
    <xf numFmtId="0" fontId="2" fillId="16" borderId="28" xfId="0" applyFont="1" applyFill="1" applyBorder="1" applyAlignment="1" applyProtection="1">
      <alignment horizontal="center" vertical="center"/>
    </xf>
    <xf numFmtId="0" fontId="2" fillId="16" borderId="29" xfId="0" applyFont="1" applyFill="1" applyBorder="1" applyAlignment="1" applyProtection="1">
      <alignment horizontal="center" vertical="center"/>
    </xf>
    <xf numFmtId="0" fontId="2" fillId="16" borderId="30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/>
    </xf>
    <xf numFmtId="0" fontId="3" fillId="16" borderId="27" xfId="0" applyFont="1" applyFill="1" applyBorder="1" applyAlignment="1" applyProtection="1">
      <alignment horizontal="center"/>
    </xf>
    <xf numFmtId="0" fontId="3" fillId="16" borderId="32" xfId="0" applyFont="1" applyFill="1" applyBorder="1" applyAlignment="1" applyProtection="1">
      <alignment horizontal="center"/>
    </xf>
    <xf numFmtId="0" fontId="3" fillId="16" borderId="28" xfId="0" applyFont="1" applyFill="1" applyBorder="1" applyAlignment="1" applyProtection="1">
      <alignment horizontal="center"/>
    </xf>
    <xf numFmtId="0" fontId="3" fillId="16" borderId="29" xfId="0" applyFont="1" applyFill="1" applyBorder="1" applyAlignment="1" applyProtection="1">
      <alignment horizontal="center"/>
    </xf>
    <xf numFmtId="0" fontId="3" fillId="16" borderId="30" xfId="0" applyFont="1" applyFill="1" applyBorder="1" applyAlignment="1" applyProtection="1">
      <alignment horizontal="center"/>
    </xf>
    <xf numFmtId="0" fontId="21" fillId="16" borderId="27" xfId="0" applyFont="1" applyFill="1" applyBorder="1" applyAlignment="1" applyProtection="1">
      <alignment horizontal="center"/>
    </xf>
    <xf numFmtId="0" fontId="32" fillId="16" borderId="28" xfId="0" applyFont="1" applyFill="1" applyBorder="1" applyAlignment="1" applyProtection="1">
      <alignment horizontal="center" vertical="center"/>
    </xf>
    <xf numFmtId="0" fontId="32" fillId="16" borderId="29" xfId="0" applyFont="1" applyFill="1" applyBorder="1" applyAlignment="1" applyProtection="1">
      <alignment horizontal="center" vertical="center"/>
    </xf>
    <xf numFmtId="0" fontId="32" fillId="16" borderId="30" xfId="0" applyFont="1" applyFill="1" applyBorder="1" applyAlignment="1" applyProtection="1">
      <alignment horizontal="center" vertical="center"/>
    </xf>
    <xf numFmtId="0" fontId="29" fillId="16" borderId="33" xfId="0" applyFont="1" applyFill="1" applyBorder="1" applyAlignment="1" applyProtection="1">
      <alignment horizontal="center"/>
    </xf>
    <xf numFmtId="0" fontId="7" fillId="16" borderId="46" xfId="0" applyFont="1" applyFill="1" applyBorder="1" applyAlignment="1" applyProtection="1">
      <alignment horizontal="center" vertical="center" wrapText="1"/>
    </xf>
    <xf numFmtId="0" fontId="7" fillId="16" borderId="31" xfId="0" applyFont="1" applyFill="1" applyBorder="1" applyAlignment="1" applyProtection="1">
      <alignment horizontal="center" vertical="center"/>
    </xf>
    <xf numFmtId="0" fontId="7" fillId="16" borderId="34" xfId="0" applyFont="1" applyFill="1" applyBorder="1" applyAlignment="1" applyProtection="1">
      <alignment horizontal="center" vertical="center"/>
    </xf>
    <xf numFmtId="0" fontId="21" fillId="16" borderId="35" xfId="0" applyFont="1" applyFill="1" applyBorder="1" applyAlignment="1" applyProtection="1">
      <alignment horizontal="center" vertical="center"/>
    </xf>
    <xf numFmtId="0" fontId="31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21" fillId="16" borderId="1" xfId="0" applyFont="1" applyFill="1" applyBorder="1" applyAlignment="1" applyProtection="1">
      <alignment horizontal="center" vertical="center" wrapText="1"/>
    </xf>
    <xf numFmtId="0" fontId="21" fillId="16" borderId="3" xfId="0" applyFont="1" applyFill="1" applyBorder="1" applyAlignment="1" applyProtection="1">
      <alignment horizontal="center"/>
    </xf>
    <xf numFmtId="0" fontId="3" fillId="16" borderId="0" xfId="0" applyFont="1" applyFill="1" applyBorder="1" applyAlignment="1" applyProtection="1">
      <alignment horizontal="center"/>
    </xf>
    <xf numFmtId="0" fontId="3" fillId="16" borderId="1" xfId="0" applyFont="1" applyFill="1" applyBorder="1" applyAlignment="1" applyProtection="1">
      <alignment horizontal="center"/>
    </xf>
    <xf numFmtId="0" fontId="3" fillId="16" borderId="4" xfId="0" applyFont="1" applyFill="1" applyBorder="1" applyAlignment="1" applyProtection="1">
      <alignment horizontal="center"/>
    </xf>
    <xf numFmtId="0" fontId="21" fillId="16" borderId="1" xfId="0" applyFont="1" applyFill="1" applyBorder="1" applyAlignment="1" applyProtection="1">
      <alignment horizontal="center"/>
    </xf>
    <xf numFmtId="0" fontId="21" fillId="16" borderId="3" xfId="0" applyFont="1" applyFill="1" applyBorder="1" applyAlignment="1" applyProtection="1">
      <alignment horizontal="center" vertical="center" wrapText="1"/>
    </xf>
    <xf numFmtId="0" fontId="3" fillId="16" borderId="3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 vertical="center" wrapText="1"/>
    </xf>
    <xf numFmtId="0" fontId="29" fillId="16" borderId="12" xfId="0" applyFont="1" applyFill="1" applyBorder="1" applyAlignment="1" applyProtection="1">
      <alignment horizontal="center"/>
    </xf>
    <xf numFmtId="0" fontId="7" fillId="16" borderId="47" xfId="0" applyFont="1" applyFill="1" applyBorder="1" applyAlignment="1" applyProtection="1">
      <alignment horizontal="center" vertical="center" wrapText="1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31" fillId="16" borderId="45" xfId="0" applyFont="1" applyFill="1" applyBorder="1" applyAlignment="1" applyProtection="1">
      <alignment horizontal="center" vertical="center" wrapText="1"/>
    </xf>
    <xf numFmtId="0" fontId="6" fillId="16" borderId="45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 vertical="center" wrapText="1"/>
    </xf>
    <xf numFmtId="0" fontId="21" fillId="16" borderId="45" xfId="0" applyFont="1" applyFill="1" applyBorder="1" applyAlignment="1" applyProtection="1">
      <alignment horizontal="center"/>
    </xf>
    <xf numFmtId="0" fontId="3" fillId="16" borderId="41" xfId="0" applyFont="1" applyFill="1" applyBorder="1" applyAlignment="1" applyProtection="1">
      <alignment horizontal="center"/>
    </xf>
    <xf numFmtId="0" fontId="3" fillId="16" borderId="45" xfId="0" applyFont="1" applyFill="1" applyBorder="1" applyAlignment="1" applyProtection="1">
      <alignment horizontal="center"/>
    </xf>
    <xf numFmtId="0" fontId="3" fillId="16" borderId="39" xfId="0" applyFont="1" applyFill="1" applyBorder="1" applyAlignment="1" applyProtection="1">
      <alignment horizontal="center"/>
    </xf>
    <xf numFmtId="0" fontId="3" fillId="16" borderId="42" xfId="0" applyFont="1" applyFill="1" applyBorder="1" applyAlignment="1" applyProtection="1">
      <alignment horizontal="center"/>
    </xf>
    <xf numFmtId="0" fontId="3" fillId="16" borderId="49" xfId="0" applyFont="1" applyFill="1" applyBorder="1" applyAlignment="1" applyProtection="1">
      <alignment horizontal="center"/>
    </xf>
    <xf numFmtId="0" fontId="18" fillId="16" borderId="45" xfId="0" applyFont="1" applyFill="1" applyBorder="1" applyAlignment="1" applyProtection="1">
      <alignment horizontal="center" wrapText="1"/>
    </xf>
    <xf numFmtId="0" fontId="3" fillId="16" borderId="45" xfId="0" applyFont="1" applyFill="1" applyBorder="1" applyAlignment="1" applyProtection="1">
      <alignment horizontal="center" vertical="center" wrapText="1"/>
    </xf>
    <xf numFmtId="0" fontId="29" fillId="16" borderId="40" xfId="0" applyFont="1" applyFill="1" applyBorder="1" applyAlignment="1" applyProtection="1">
      <alignment horizontal="center"/>
    </xf>
    <xf numFmtId="0" fontId="7" fillId="16" borderId="48" xfId="0" applyFont="1" applyFill="1" applyBorder="1" applyAlignment="1" applyProtection="1">
      <alignment horizontal="center" vertical="center" wrapText="1"/>
    </xf>
    <xf numFmtId="0" fontId="7" fillId="16" borderId="41" xfId="0" applyFont="1" applyFill="1" applyBorder="1" applyAlignment="1" applyProtection="1">
      <alignment horizontal="center" vertical="center"/>
    </xf>
    <xf numFmtId="0" fontId="7" fillId="16" borderId="42" xfId="0" applyFont="1" applyFill="1" applyBorder="1" applyAlignment="1" applyProtection="1">
      <alignment horizontal="center" vertical="center"/>
    </xf>
    <xf numFmtId="0" fontId="13" fillId="16" borderId="26" xfId="0" applyFont="1" applyFill="1" applyBorder="1" applyAlignment="1" applyProtection="1">
      <alignment vertical="center"/>
    </xf>
    <xf numFmtId="0" fontId="13" fillId="16" borderId="27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horizontal="center" vertical="center"/>
    </xf>
    <xf numFmtId="0" fontId="21" fillId="16" borderId="27" xfId="0" applyFont="1" applyFill="1" applyBorder="1" applyAlignment="1" applyProtection="1">
      <alignment horizontal="center" vertical="center"/>
    </xf>
    <xf numFmtId="0" fontId="3" fillId="16" borderId="28" xfId="0" applyFont="1" applyFill="1" applyBorder="1" applyAlignment="1" applyProtection="1">
      <alignment horizontal="center" vertical="center"/>
    </xf>
    <xf numFmtId="0" fontId="3" fillId="16" borderId="29" xfId="0" applyFont="1" applyFill="1" applyBorder="1" applyAlignment="1" applyProtection="1">
      <alignment horizontal="center" vertical="center"/>
    </xf>
    <xf numFmtId="0" fontId="3" fillId="16" borderId="30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3" fillId="16" borderId="27" xfId="0" applyFont="1" applyFill="1" applyBorder="1" applyAlignment="1" applyProtection="1">
      <alignment horizontal="center" vertical="center"/>
    </xf>
    <xf numFmtId="0" fontId="3" fillId="16" borderId="32" xfId="0" applyFont="1" applyFill="1" applyBorder="1" applyAlignment="1" applyProtection="1">
      <alignment horizontal="center" vertical="center"/>
    </xf>
    <xf numFmtId="0" fontId="3" fillId="16" borderId="31" xfId="0" applyFont="1" applyFill="1" applyBorder="1" applyAlignment="1" applyProtection="1">
      <alignment horizontal="center" vertical="center"/>
    </xf>
    <xf numFmtId="0" fontId="21" fillId="16" borderId="33" xfId="0" applyFont="1" applyFill="1" applyBorder="1" applyAlignment="1" applyProtection="1">
      <alignment horizontal="center" vertical="center"/>
    </xf>
    <xf numFmtId="0" fontId="7" fillId="16" borderId="4" xfId="0" applyFont="1" applyFill="1" applyBorder="1" applyAlignment="1" applyProtection="1">
      <alignment horizontal="center" vertical="center" wrapText="1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34" xfId="0" applyFont="1" applyFill="1" applyBorder="1" applyAlignment="1" applyProtection="1">
      <alignment horizontal="center" vertical="center"/>
    </xf>
    <xf numFmtId="0" fontId="3" fillId="16" borderId="35" xfId="0" applyFont="1" applyFill="1" applyBorder="1" applyAlignment="1" applyProtection="1">
      <alignment horizontal="center" vertical="center"/>
    </xf>
    <xf numFmtId="0" fontId="30" fillId="16" borderId="1" xfId="0" applyFont="1" applyFill="1" applyBorder="1" applyAlignment="1" applyProtection="1">
      <alignment horizontal="center" vertical="center"/>
    </xf>
    <xf numFmtId="43" fontId="7" fillId="16" borderId="1" xfId="2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21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21" fillId="16" borderId="12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5" xfId="0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/>
    </xf>
    <xf numFmtId="0" fontId="3" fillId="16" borderId="6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3" fillId="16" borderId="33" xfId="0" applyFont="1" applyFill="1" applyBorder="1" applyAlignment="1" applyProtection="1">
      <alignment horizontal="center" vertical="center"/>
    </xf>
    <xf numFmtId="0" fontId="21" fillId="16" borderId="4" xfId="0" applyFont="1" applyFill="1" applyBorder="1" applyAlignment="1" applyProtection="1">
      <alignment horizontal="center" vertical="center"/>
    </xf>
    <xf numFmtId="43" fontId="3" fillId="16" borderId="1" xfId="2" applyFont="1" applyFill="1" applyBorder="1" applyAlignment="1" applyProtection="1">
      <alignment horizontal="center" vertical="center"/>
    </xf>
    <xf numFmtId="0" fontId="3" fillId="16" borderId="12" xfId="0" applyFont="1" applyFill="1" applyBorder="1" applyAlignment="1" applyProtection="1">
      <alignment horizontal="center" vertical="center"/>
    </xf>
    <xf numFmtId="0" fontId="0" fillId="16" borderId="10" xfId="0" applyFill="1" applyBorder="1" applyAlignment="1" applyProtection="1">
      <alignment vertical="center"/>
    </xf>
    <xf numFmtId="0" fontId="0" fillId="16" borderId="11" xfId="0" applyFill="1" applyBorder="1" applyAlignment="1" applyProtection="1">
      <alignment vertical="center"/>
    </xf>
    <xf numFmtId="0" fontId="2" fillId="16" borderId="27" xfId="0" applyFont="1" applyFill="1" applyBorder="1" applyAlignment="1" applyProtection="1">
      <alignment horizontal="center" vertical="center"/>
    </xf>
    <xf numFmtId="44" fontId="4" fillId="16" borderId="4" xfId="4" applyFont="1" applyFill="1" applyBorder="1" applyAlignment="1" applyProtection="1">
      <alignment horizontal="right" vertical="center"/>
      <protection locked="0"/>
    </xf>
    <xf numFmtId="0" fontId="2" fillId="16" borderId="31" xfId="0" applyFont="1" applyFill="1" applyBorder="1" applyAlignment="1" applyProtection="1">
      <alignment horizontal="center" vertical="center"/>
    </xf>
    <xf numFmtId="0" fontId="2" fillId="16" borderId="32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43" fontId="2" fillId="16" borderId="1" xfId="2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</xf>
    <xf numFmtId="0" fontId="2" fillId="16" borderId="4" xfId="0" applyFont="1" applyFill="1" applyBorder="1" applyAlignment="1" applyProtection="1">
      <alignment horizontal="center" vertical="center"/>
    </xf>
    <xf numFmtId="0" fontId="2" fillId="16" borderId="5" xfId="0" applyFont="1" applyFill="1" applyBorder="1" applyAlignment="1" applyProtection="1">
      <alignment horizontal="center" vertical="center"/>
    </xf>
    <xf numFmtId="0" fontId="2" fillId="16" borderId="6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67EA32"/>
      <color rgb="FF7CC6CE"/>
      <color rgb="FF8075D5"/>
      <color rgb="FFFF5757"/>
      <color rgb="FFB3D509"/>
      <color rgb="FF00DE84"/>
      <color rgb="FF05FF9A"/>
      <color rgb="FF75FB95"/>
      <color rgb="FF66CCFF"/>
      <color rgb="FFCE52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31"/>
  <sheetViews>
    <sheetView showGridLines="0" tabSelected="1" view="pageBreakPreview" zoomScale="84" zoomScaleNormal="84" zoomScaleSheetLayoutView="84" workbookViewId="0">
      <pane ySplit="6" topLeftCell="A7" activePane="bottomLeft" state="frozen"/>
      <selection pane="bottomLeft" activeCell="AC179" sqref="AC179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42578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12.85546875" style="4" bestFit="1" customWidth="1"/>
    <col min="12" max="12" width="10.140625" style="4" customWidth="1"/>
    <col min="13" max="13" width="15.42578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8.42578125" style="4" bestFit="1" customWidth="1"/>
    <col min="26" max="26" width="11" style="4" bestFit="1" customWidth="1"/>
    <col min="27" max="27" width="14.140625" style="4" customWidth="1"/>
    <col min="28" max="28" width="7" style="4" hidden="1" customWidth="1"/>
    <col min="29" max="29" width="14.7109375" style="4" customWidth="1"/>
    <col min="30" max="30" width="16" style="4" customWidth="1"/>
    <col min="31" max="31" width="19.5703125" style="34" customWidth="1"/>
    <col min="32" max="32" width="14.28515625" style="396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03" t="s">
        <v>232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G2" s="465" t="s">
        <v>256</v>
      </c>
    </row>
    <row r="3" spans="2:39" ht="29.25" customHeight="1" thickBot="1" x14ac:dyDescent="0.25">
      <c r="B3" s="499" t="s">
        <v>266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</row>
    <row r="4" spans="2:39" ht="16.5" customHeight="1" x14ac:dyDescent="0.25">
      <c r="B4" s="561" t="s">
        <v>92</v>
      </c>
      <c r="C4" s="562" t="s">
        <v>12</v>
      </c>
      <c r="D4" s="563" t="s">
        <v>230</v>
      </c>
      <c r="E4" s="564" t="s">
        <v>2</v>
      </c>
      <c r="F4" s="565" t="s">
        <v>3</v>
      </c>
      <c r="G4" s="566"/>
      <c r="H4" s="566"/>
      <c r="I4" s="566"/>
      <c r="J4" s="566"/>
      <c r="K4" s="566"/>
      <c r="L4" s="566"/>
      <c r="M4" s="567"/>
      <c r="N4" s="568"/>
      <c r="O4" s="569" t="s">
        <v>4</v>
      </c>
      <c r="P4" s="570"/>
      <c r="Q4" s="571" t="s">
        <v>5</v>
      </c>
      <c r="R4" s="572"/>
      <c r="S4" s="572"/>
      <c r="T4" s="572"/>
      <c r="U4" s="572"/>
      <c r="V4" s="573"/>
      <c r="W4" s="569" t="s">
        <v>6</v>
      </c>
      <c r="X4" s="569" t="s">
        <v>7</v>
      </c>
      <c r="Y4" s="568"/>
      <c r="Z4" s="574" t="s">
        <v>8</v>
      </c>
      <c r="AA4" s="575" t="s">
        <v>9</v>
      </c>
      <c r="AB4" s="576"/>
      <c r="AC4" s="576"/>
      <c r="AD4" s="577"/>
      <c r="AE4" s="578" t="s">
        <v>10</v>
      </c>
      <c r="AF4" s="579" t="s">
        <v>249</v>
      </c>
      <c r="AG4" s="580" t="s">
        <v>35</v>
      </c>
      <c r="AH4" s="581"/>
      <c r="AI4" s="473"/>
    </row>
    <row r="5" spans="2:39" ht="15" x14ac:dyDescent="0.25">
      <c r="B5" s="582"/>
      <c r="C5" s="583"/>
      <c r="D5" s="584"/>
      <c r="E5" s="585" t="s">
        <v>14</v>
      </c>
      <c r="F5" s="586" t="s">
        <v>2</v>
      </c>
      <c r="G5" s="586" t="s">
        <v>15</v>
      </c>
      <c r="H5" s="586" t="s">
        <v>15</v>
      </c>
      <c r="I5" s="586" t="s">
        <v>16</v>
      </c>
      <c r="J5" s="586" t="s">
        <v>4</v>
      </c>
      <c r="K5" s="586" t="s">
        <v>17</v>
      </c>
      <c r="L5" s="586" t="s">
        <v>17</v>
      </c>
      <c r="M5" s="586" t="s">
        <v>18</v>
      </c>
      <c r="N5" s="587"/>
      <c r="O5" s="588" t="s">
        <v>19</v>
      </c>
      <c r="P5" s="589" t="s">
        <v>20</v>
      </c>
      <c r="Q5" s="589" t="s">
        <v>21</v>
      </c>
      <c r="R5" s="589" t="s">
        <v>22</v>
      </c>
      <c r="S5" s="589" t="s">
        <v>23</v>
      </c>
      <c r="T5" s="589" t="s">
        <v>24</v>
      </c>
      <c r="U5" s="589" t="s">
        <v>25</v>
      </c>
      <c r="V5" s="589" t="s">
        <v>7</v>
      </c>
      <c r="W5" s="588" t="s">
        <v>26</v>
      </c>
      <c r="X5" s="588" t="s">
        <v>27</v>
      </c>
      <c r="Y5" s="587"/>
      <c r="Z5" s="590" t="s">
        <v>28</v>
      </c>
      <c r="AA5" s="591" t="s">
        <v>7</v>
      </c>
      <c r="AB5" s="592" t="s">
        <v>30</v>
      </c>
      <c r="AC5" s="593" t="s">
        <v>180</v>
      </c>
      <c r="AD5" s="586" t="s">
        <v>33</v>
      </c>
      <c r="AE5" s="594" t="s">
        <v>34</v>
      </c>
      <c r="AF5" s="595"/>
      <c r="AG5" s="596"/>
      <c r="AH5" s="597"/>
      <c r="AI5" s="474"/>
    </row>
    <row r="6" spans="2:39" ht="15.75" thickBot="1" x14ac:dyDescent="0.3">
      <c r="B6" s="598"/>
      <c r="C6" s="599"/>
      <c r="D6" s="600"/>
      <c r="E6" s="601"/>
      <c r="F6" s="602" t="s">
        <v>36</v>
      </c>
      <c r="G6" s="602" t="s">
        <v>37</v>
      </c>
      <c r="H6" s="602" t="s">
        <v>38</v>
      </c>
      <c r="I6" s="602"/>
      <c r="J6" s="602" t="s">
        <v>19</v>
      </c>
      <c r="K6" s="602" t="s">
        <v>39</v>
      </c>
      <c r="L6" s="602" t="s">
        <v>40</v>
      </c>
      <c r="M6" s="602" t="s">
        <v>41</v>
      </c>
      <c r="N6" s="603"/>
      <c r="O6" s="604" t="s">
        <v>42</v>
      </c>
      <c r="P6" s="605" t="s">
        <v>43</v>
      </c>
      <c r="Q6" s="605" t="s">
        <v>44</v>
      </c>
      <c r="R6" s="605" t="s">
        <v>45</v>
      </c>
      <c r="S6" s="605" t="s">
        <v>45</v>
      </c>
      <c r="T6" s="605" t="s">
        <v>46</v>
      </c>
      <c r="U6" s="605" t="s">
        <v>47</v>
      </c>
      <c r="V6" s="605" t="s">
        <v>48</v>
      </c>
      <c r="W6" s="604" t="s">
        <v>49</v>
      </c>
      <c r="X6" s="606" t="s">
        <v>261</v>
      </c>
      <c r="Y6" s="607"/>
      <c r="Z6" s="602" t="s">
        <v>51</v>
      </c>
      <c r="AA6" s="601"/>
      <c r="AB6" s="608"/>
      <c r="AC6" s="609"/>
      <c r="AD6" s="602" t="s">
        <v>54</v>
      </c>
      <c r="AE6" s="610" t="s">
        <v>55</v>
      </c>
      <c r="AF6" s="611"/>
      <c r="AG6" s="612"/>
      <c r="AH6" s="613"/>
      <c r="AI6" s="475"/>
    </row>
    <row r="7" spans="2:39" ht="30" customHeight="1" x14ac:dyDescent="0.2">
      <c r="B7" s="382"/>
      <c r="C7" s="345" t="s">
        <v>56</v>
      </c>
      <c r="D7" s="415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6"/>
      <c r="AA7" s="416"/>
      <c r="AB7" s="416"/>
      <c r="AC7" s="416"/>
      <c r="AD7" s="416"/>
      <c r="AE7" s="420"/>
      <c r="AF7" s="421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188</v>
      </c>
      <c r="D8" s="328" t="s">
        <v>57</v>
      </c>
      <c r="E8" s="329">
        <f>F8/15</f>
        <v>948.83600000000001</v>
      </c>
      <c r="F8" s="330">
        <v>14232.54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14232.54</v>
      </c>
      <c r="N8" s="331"/>
      <c r="O8" s="332">
        <f t="shared" ref="O8" si="1">IF(E8=47.16,0,IF(E8&gt;47.16,J8*0.5,0))</f>
        <v>0</v>
      </c>
      <c r="P8" s="332">
        <f t="shared" ref="P8" si="2">F8+G8+H8+K8+O8+I8</f>
        <v>14232.54</v>
      </c>
      <c r="Q8" s="332">
        <f t="shared" ref="Q8" si="3">VLOOKUP(P8,Tarifa1,1)</f>
        <v>9418.8799999999992</v>
      </c>
      <c r="R8" s="332">
        <f t="shared" ref="R8" si="4">P8-Q8</f>
        <v>4813.6600000000017</v>
      </c>
      <c r="S8" s="332">
        <f t="shared" ref="S8" si="5">VLOOKUP(P8,Tarifa1,3)</f>
        <v>0.3</v>
      </c>
      <c r="T8" s="332">
        <f t="shared" ref="T8" si="6">R8*S8</f>
        <v>1444.0980000000004</v>
      </c>
      <c r="U8" s="332">
        <f t="shared" ref="U8" si="7">VLOOKUP(P8,Tarifa1,2)</f>
        <v>1767.15</v>
      </c>
      <c r="V8" s="332">
        <f t="shared" ref="V8" si="8">T8+U8</f>
        <v>3211.2480000000005</v>
      </c>
      <c r="W8" s="332">
        <f t="shared" ref="W8" si="9">VLOOKUP(P8,Credito1,2)</f>
        <v>0</v>
      </c>
      <c r="X8" s="332">
        <f t="shared" ref="X8" si="10">V8-W8</f>
        <v>3211.2480000000005</v>
      </c>
      <c r="Y8" s="330"/>
      <c r="Z8" s="331"/>
      <c r="AA8" s="331">
        <v>2335.4299999999998</v>
      </c>
      <c r="AB8" s="331"/>
      <c r="AC8" s="331"/>
      <c r="AD8" s="331">
        <f>AC8+AB8+AA8</f>
        <v>2335.4299999999998</v>
      </c>
      <c r="AE8" s="330">
        <f>M8-AA8</f>
        <v>11897.11</v>
      </c>
      <c r="AF8" s="461">
        <v>41289</v>
      </c>
      <c r="AG8" s="489" t="s">
        <v>255</v>
      </c>
      <c r="AH8" s="490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189</v>
      </c>
      <c r="D9" s="328" t="s">
        <v>57</v>
      </c>
      <c r="E9" s="329">
        <f t="shared" ref="E9:E17" si="11">F9/15</f>
        <v>948.83600000000001</v>
      </c>
      <c r="F9" s="330">
        <v>14232.54</v>
      </c>
      <c r="G9" s="329">
        <v>0</v>
      </c>
      <c r="H9" s="329">
        <f t="shared" ref="H9:H19" si="12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14232.54</v>
      </c>
      <c r="N9" s="331"/>
      <c r="O9" s="332">
        <f t="shared" ref="O9:O19" si="13">IF(E9=47.16,0,IF(E9&gt;47.16,J9*0.5,0))</f>
        <v>0</v>
      </c>
      <c r="P9" s="332">
        <f t="shared" ref="P9:P19" si="14">F9+G9+H9+K9+O9+I9</f>
        <v>14232.54</v>
      </c>
      <c r="Q9" s="332">
        <f t="shared" ref="Q9:Q19" si="15">VLOOKUP(P9,Tarifa1,1)</f>
        <v>9418.8799999999992</v>
      </c>
      <c r="R9" s="332">
        <f t="shared" ref="R9:R19" si="16">P9-Q9</f>
        <v>4813.6600000000017</v>
      </c>
      <c r="S9" s="332">
        <f t="shared" ref="S9:S19" si="17">VLOOKUP(P9,Tarifa1,3)</f>
        <v>0.3</v>
      </c>
      <c r="T9" s="332">
        <f t="shared" ref="T9:T19" si="18">R9*S9</f>
        <v>1444.0980000000004</v>
      </c>
      <c r="U9" s="332">
        <f t="shared" ref="U9:U19" si="19">VLOOKUP(P9,Tarifa1,2)</f>
        <v>1767.15</v>
      </c>
      <c r="V9" s="332">
        <f t="shared" ref="V9:V19" si="20">T9+U9</f>
        <v>3211.2480000000005</v>
      </c>
      <c r="W9" s="332">
        <f t="shared" ref="W9:W19" si="21">VLOOKUP(P9,Credito1,2)</f>
        <v>0</v>
      </c>
      <c r="X9" s="332">
        <f t="shared" ref="X9:X19" si="22">V9-W9</f>
        <v>3211.2480000000005</v>
      </c>
      <c r="Y9" s="330"/>
      <c r="Z9" s="331"/>
      <c r="AA9" s="331">
        <v>2335.4299999999998</v>
      </c>
      <c r="AB9" s="331"/>
      <c r="AC9" s="331"/>
      <c r="AD9" s="331">
        <f t="shared" ref="AD9:AD17" si="23">AC9+AB9+AA9</f>
        <v>2335.4299999999998</v>
      </c>
      <c r="AE9" s="330">
        <f t="shared" ref="AE9:AE17" si="24">M9-AA9</f>
        <v>11897.11</v>
      </c>
      <c r="AF9" s="461">
        <v>39721</v>
      </c>
      <c r="AG9" s="489"/>
      <c r="AH9" s="490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190</v>
      </c>
      <c r="D10" s="328" t="s">
        <v>57</v>
      </c>
      <c r="E10" s="329">
        <f t="shared" si="11"/>
        <v>948.83600000000001</v>
      </c>
      <c r="F10" s="330">
        <v>14232.54</v>
      </c>
      <c r="G10" s="329">
        <v>0</v>
      </c>
      <c r="H10" s="329">
        <f t="shared" si="12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5">F10+L10+Z10</f>
        <v>14232.54</v>
      </c>
      <c r="N10" s="331"/>
      <c r="O10" s="332">
        <f t="shared" si="13"/>
        <v>0</v>
      </c>
      <c r="P10" s="332">
        <f t="shared" si="14"/>
        <v>14232.54</v>
      </c>
      <c r="Q10" s="332">
        <f t="shared" si="15"/>
        <v>9418.8799999999992</v>
      </c>
      <c r="R10" s="332">
        <f t="shared" si="16"/>
        <v>4813.6600000000017</v>
      </c>
      <c r="S10" s="332">
        <f t="shared" si="17"/>
        <v>0.3</v>
      </c>
      <c r="T10" s="332">
        <f t="shared" si="18"/>
        <v>1444.0980000000004</v>
      </c>
      <c r="U10" s="332">
        <f t="shared" si="19"/>
        <v>1767.15</v>
      </c>
      <c r="V10" s="332">
        <f t="shared" si="20"/>
        <v>3211.2480000000005</v>
      </c>
      <c r="W10" s="332">
        <f t="shared" si="21"/>
        <v>0</v>
      </c>
      <c r="X10" s="332">
        <f t="shared" si="22"/>
        <v>3211.2480000000005</v>
      </c>
      <c r="Y10" s="330"/>
      <c r="Z10" s="331"/>
      <c r="AA10" s="331">
        <v>2335.4299999999998</v>
      </c>
      <c r="AB10" s="331"/>
      <c r="AC10" s="331"/>
      <c r="AD10" s="331">
        <f t="shared" si="23"/>
        <v>2335.4299999999998</v>
      </c>
      <c r="AE10" s="330">
        <f t="shared" si="24"/>
        <v>11897.11</v>
      </c>
      <c r="AF10" s="461">
        <v>38822</v>
      </c>
      <c r="AG10" s="489"/>
      <c r="AH10" s="490"/>
      <c r="AI10" s="362"/>
      <c r="AK10" s="153"/>
    </row>
    <row r="11" spans="2:39" s="154" customFormat="1" ht="44.25" customHeight="1" x14ac:dyDescent="0.2">
      <c r="B11" s="361">
        <v>4</v>
      </c>
      <c r="C11" s="341" t="s">
        <v>191</v>
      </c>
      <c r="D11" s="328" t="s">
        <v>57</v>
      </c>
      <c r="E11" s="329">
        <f t="shared" si="11"/>
        <v>948.83600000000001</v>
      </c>
      <c r="F11" s="330">
        <v>14232.54</v>
      </c>
      <c r="G11" s="329">
        <v>0</v>
      </c>
      <c r="H11" s="329">
        <f t="shared" si="12"/>
        <v>0</v>
      </c>
      <c r="I11" s="329">
        <v>0</v>
      </c>
      <c r="J11" s="329">
        <v>0</v>
      </c>
      <c r="K11" s="329">
        <v>0</v>
      </c>
      <c r="L11" s="329"/>
      <c r="M11" s="331">
        <f t="shared" si="25"/>
        <v>14232.54</v>
      </c>
      <c r="N11" s="331"/>
      <c r="O11" s="332">
        <f t="shared" si="13"/>
        <v>0</v>
      </c>
      <c r="P11" s="332">
        <f t="shared" si="14"/>
        <v>14232.54</v>
      </c>
      <c r="Q11" s="332">
        <f t="shared" si="15"/>
        <v>9418.8799999999992</v>
      </c>
      <c r="R11" s="332">
        <f t="shared" si="16"/>
        <v>4813.6600000000017</v>
      </c>
      <c r="S11" s="332">
        <f t="shared" si="17"/>
        <v>0.3</v>
      </c>
      <c r="T11" s="332">
        <f t="shared" si="18"/>
        <v>1444.0980000000004</v>
      </c>
      <c r="U11" s="332">
        <f t="shared" si="19"/>
        <v>1767.15</v>
      </c>
      <c r="V11" s="332">
        <f t="shared" si="20"/>
        <v>3211.2480000000005</v>
      </c>
      <c r="W11" s="332">
        <f t="shared" si="21"/>
        <v>0</v>
      </c>
      <c r="X11" s="332">
        <f t="shared" si="22"/>
        <v>3211.2480000000005</v>
      </c>
      <c r="Y11" s="330"/>
      <c r="Z11" s="331"/>
      <c r="AA11" s="331">
        <v>2335.4299999999998</v>
      </c>
      <c r="AB11" s="331"/>
      <c r="AC11" s="331"/>
      <c r="AD11" s="331">
        <f t="shared" si="23"/>
        <v>2335.4299999999998</v>
      </c>
      <c r="AE11" s="330">
        <f t="shared" si="24"/>
        <v>11897.11</v>
      </c>
      <c r="AF11" s="461">
        <v>39543</v>
      </c>
      <c r="AG11" s="489"/>
      <c r="AH11" s="490"/>
      <c r="AI11" s="362"/>
      <c r="AK11" s="153"/>
    </row>
    <row r="12" spans="2:39" s="154" customFormat="1" ht="43.5" customHeight="1" x14ac:dyDescent="0.2">
      <c r="B12" s="361">
        <v>5</v>
      </c>
      <c r="C12" s="341" t="s">
        <v>192</v>
      </c>
      <c r="D12" s="328" t="s">
        <v>57</v>
      </c>
      <c r="E12" s="329">
        <f t="shared" si="11"/>
        <v>948.83600000000001</v>
      </c>
      <c r="F12" s="330">
        <v>14232.54</v>
      </c>
      <c r="G12" s="329">
        <v>0</v>
      </c>
      <c r="H12" s="329">
        <f t="shared" si="12"/>
        <v>0</v>
      </c>
      <c r="I12" s="329">
        <v>0</v>
      </c>
      <c r="J12" s="329">
        <v>0</v>
      </c>
      <c r="K12" s="329">
        <v>0</v>
      </c>
      <c r="L12" s="329"/>
      <c r="M12" s="331">
        <f t="shared" si="25"/>
        <v>14232.54</v>
      </c>
      <c r="N12" s="331"/>
      <c r="O12" s="332">
        <f t="shared" si="13"/>
        <v>0</v>
      </c>
      <c r="P12" s="332">
        <f t="shared" si="14"/>
        <v>14232.54</v>
      </c>
      <c r="Q12" s="332">
        <f t="shared" si="15"/>
        <v>9418.8799999999992</v>
      </c>
      <c r="R12" s="332">
        <f t="shared" si="16"/>
        <v>4813.6600000000017</v>
      </c>
      <c r="S12" s="332">
        <f t="shared" si="17"/>
        <v>0.3</v>
      </c>
      <c r="T12" s="332">
        <f t="shared" si="18"/>
        <v>1444.0980000000004</v>
      </c>
      <c r="U12" s="332">
        <f t="shared" si="19"/>
        <v>1767.15</v>
      </c>
      <c r="V12" s="332">
        <f t="shared" si="20"/>
        <v>3211.2480000000005</v>
      </c>
      <c r="W12" s="332">
        <f t="shared" si="21"/>
        <v>0</v>
      </c>
      <c r="X12" s="332">
        <f t="shared" si="22"/>
        <v>3211.2480000000005</v>
      </c>
      <c r="Y12" s="330"/>
      <c r="Z12" s="331"/>
      <c r="AA12" s="331">
        <v>2335.4299999999998</v>
      </c>
      <c r="AB12" s="331"/>
      <c r="AC12" s="331"/>
      <c r="AD12" s="331">
        <f t="shared" si="23"/>
        <v>2335.4299999999998</v>
      </c>
      <c r="AE12" s="330">
        <f t="shared" si="24"/>
        <v>11897.11</v>
      </c>
      <c r="AF12" s="461">
        <v>38792</v>
      </c>
      <c r="AG12" s="489"/>
      <c r="AH12" s="490"/>
      <c r="AI12" s="362"/>
      <c r="AK12" s="153"/>
    </row>
    <row r="13" spans="2:39" s="154" customFormat="1" ht="43.5" customHeight="1" x14ac:dyDescent="0.2">
      <c r="B13" s="361">
        <v>6</v>
      </c>
      <c r="C13" s="341" t="s">
        <v>193</v>
      </c>
      <c r="D13" s="328" t="s">
        <v>57</v>
      </c>
      <c r="E13" s="329">
        <f t="shared" si="11"/>
        <v>948.83600000000001</v>
      </c>
      <c r="F13" s="330">
        <v>14232.54</v>
      </c>
      <c r="G13" s="329">
        <v>0</v>
      </c>
      <c r="H13" s="329">
        <f t="shared" si="12"/>
        <v>0</v>
      </c>
      <c r="I13" s="329">
        <v>0</v>
      </c>
      <c r="J13" s="329">
        <v>0</v>
      </c>
      <c r="K13" s="329">
        <v>0</v>
      </c>
      <c r="L13" s="329"/>
      <c r="M13" s="331">
        <f t="shared" si="25"/>
        <v>14232.54</v>
      </c>
      <c r="N13" s="331"/>
      <c r="O13" s="332">
        <f t="shared" si="13"/>
        <v>0</v>
      </c>
      <c r="P13" s="332">
        <f t="shared" si="14"/>
        <v>14232.54</v>
      </c>
      <c r="Q13" s="332">
        <f t="shared" si="15"/>
        <v>9418.8799999999992</v>
      </c>
      <c r="R13" s="332">
        <f t="shared" si="16"/>
        <v>4813.6600000000017</v>
      </c>
      <c r="S13" s="332">
        <f t="shared" si="17"/>
        <v>0.3</v>
      </c>
      <c r="T13" s="332">
        <f t="shared" si="18"/>
        <v>1444.0980000000004</v>
      </c>
      <c r="U13" s="332">
        <f t="shared" si="19"/>
        <v>1767.15</v>
      </c>
      <c r="V13" s="332">
        <f t="shared" si="20"/>
        <v>3211.2480000000005</v>
      </c>
      <c r="W13" s="332">
        <f t="shared" si="21"/>
        <v>0</v>
      </c>
      <c r="X13" s="332">
        <f t="shared" si="22"/>
        <v>3211.2480000000005</v>
      </c>
      <c r="Y13" s="330"/>
      <c r="Z13" s="331"/>
      <c r="AA13" s="331">
        <v>2335.4299999999998</v>
      </c>
      <c r="AB13" s="331"/>
      <c r="AC13" s="331"/>
      <c r="AD13" s="331">
        <f t="shared" si="23"/>
        <v>2335.4299999999998</v>
      </c>
      <c r="AE13" s="330">
        <f t="shared" si="24"/>
        <v>11897.11</v>
      </c>
      <c r="AF13" s="461">
        <v>40428</v>
      </c>
      <c r="AG13" s="489"/>
      <c r="AH13" s="490"/>
      <c r="AI13" s="362"/>
      <c r="AK13" s="153"/>
    </row>
    <row r="14" spans="2:39" s="154" customFormat="1" ht="44.25" customHeight="1" x14ac:dyDescent="0.2">
      <c r="B14" s="361">
        <v>7</v>
      </c>
      <c r="C14" s="341" t="s">
        <v>194</v>
      </c>
      <c r="D14" s="328" t="s">
        <v>57</v>
      </c>
      <c r="E14" s="329">
        <f t="shared" si="11"/>
        <v>948.83600000000001</v>
      </c>
      <c r="F14" s="330">
        <v>14232.54</v>
      </c>
      <c r="G14" s="329">
        <v>0</v>
      </c>
      <c r="H14" s="329">
        <f t="shared" si="12"/>
        <v>0</v>
      </c>
      <c r="I14" s="329">
        <v>0</v>
      </c>
      <c r="J14" s="329">
        <v>0</v>
      </c>
      <c r="K14" s="329">
        <v>0</v>
      </c>
      <c r="L14" s="329"/>
      <c r="M14" s="331">
        <f t="shared" si="25"/>
        <v>14232.54</v>
      </c>
      <c r="N14" s="331"/>
      <c r="O14" s="332">
        <f t="shared" si="13"/>
        <v>0</v>
      </c>
      <c r="P14" s="332">
        <f t="shared" si="14"/>
        <v>14232.54</v>
      </c>
      <c r="Q14" s="332">
        <f t="shared" si="15"/>
        <v>9418.8799999999992</v>
      </c>
      <c r="R14" s="332">
        <f t="shared" si="16"/>
        <v>4813.6600000000017</v>
      </c>
      <c r="S14" s="332">
        <f t="shared" si="17"/>
        <v>0.3</v>
      </c>
      <c r="T14" s="332">
        <f t="shared" si="18"/>
        <v>1444.0980000000004</v>
      </c>
      <c r="U14" s="332">
        <f t="shared" si="19"/>
        <v>1767.15</v>
      </c>
      <c r="V14" s="332">
        <f t="shared" si="20"/>
        <v>3211.2480000000005</v>
      </c>
      <c r="W14" s="332">
        <f t="shared" si="21"/>
        <v>0</v>
      </c>
      <c r="X14" s="332">
        <f t="shared" si="22"/>
        <v>3211.2480000000005</v>
      </c>
      <c r="Y14" s="330"/>
      <c r="Z14" s="331"/>
      <c r="AA14" s="331">
        <v>2335.4299999999998</v>
      </c>
      <c r="AB14" s="331"/>
      <c r="AC14" s="331"/>
      <c r="AD14" s="331">
        <f t="shared" si="23"/>
        <v>2335.4299999999998</v>
      </c>
      <c r="AE14" s="330">
        <f t="shared" si="24"/>
        <v>11897.11</v>
      </c>
      <c r="AF14" s="461">
        <v>41335</v>
      </c>
      <c r="AG14" s="489"/>
      <c r="AH14" s="490"/>
      <c r="AI14" s="362"/>
      <c r="AK14" s="153"/>
    </row>
    <row r="15" spans="2:39" s="154" customFormat="1" ht="44.25" customHeight="1" x14ac:dyDescent="0.2">
      <c r="B15" s="361">
        <v>8</v>
      </c>
      <c r="C15" s="342" t="s">
        <v>195</v>
      </c>
      <c r="D15" s="328" t="s">
        <v>57</v>
      </c>
      <c r="E15" s="329">
        <f>F15/15</f>
        <v>948.83600000000001</v>
      </c>
      <c r="F15" s="330">
        <v>14232.54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14232.54</v>
      </c>
      <c r="N15" s="331"/>
      <c r="O15" s="332">
        <f>IF(E15=47.16,0,IF(E15&gt;47.16,J15*0.5,0))</f>
        <v>0</v>
      </c>
      <c r="P15" s="332">
        <f>F15+G15+H15+K15+O15+I15</f>
        <v>14232.54</v>
      </c>
      <c r="Q15" s="332">
        <f>VLOOKUP(P15,Tarifa1,1)</f>
        <v>9418.8799999999992</v>
      </c>
      <c r="R15" s="332">
        <f>P15-Q15</f>
        <v>4813.6600000000017</v>
      </c>
      <c r="S15" s="332">
        <f>VLOOKUP(P15,Tarifa1,3)</f>
        <v>0.3</v>
      </c>
      <c r="T15" s="332">
        <f>R15*S15</f>
        <v>1444.0980000000004</v>
      </c>
      <c r="U15" s="332">
        <f>VLOOKUP(P15,Tarifa1,2)</f>
        <v>1767.15</v>
      </c>
      <c r="V15" s="332">
        <f>T15+U15</f>
        <v>3211.2480000000005</v>
      </c>
      <c r="W15" s="332">
        <f>VLOOKUP(P15,Credito1,2)</f>
        <v>0</v>
      </c>
      <c r="X15" s="332">
        <f>V15-W15</f>
        <v>3211.2480000000005</v>
      </c>
      <c r="Y15" s="330"/>
      <c r="Z15" s="331"/>
      <c r="AA15" s="331">
        <v>2335.4299999999998</v>
      </c>
      <c r="AB15" s="331"/>
      <c r="AC15" s="331"/>
      <c r="AD15" s="331">
        <f>AC15+AB15+AA15</f>
        <v>2335.4299999999998</v>
      </c>
      <c r="AE15" s="330">
        <f>M15-AA15</f>
        <v>11897.11</v>
      </c>
      <c r="AF15" s="461">
        <v>40436</v>
      </c>
      <c r="AG15" s="489"/>
      <c r="AH15" s="490"/>
      <c r="AI15" s="362"/>
      <c r="AK15" s="153"/>
    </row>
    <row r="16" spans="2:39" s="154" customFormat="1" ht="40.5" customHeight="1" x14ac:dyDescent="0.2">
      <c r="B16" s="361">
        <v>9</v>
      </c>
      <c r="C16" s="391" t="s">
        <v>253</v>
      </c>
      <c r="D16" s="409" t="s">
        <v>57</v>
      </c>
      <c r="E16" s="329">
        <f t="shared" si="11"/>
        <v>948.83600000000001</v>
      </c>
      <c r="F16" s="330">
        <v>14232.54</v>
      </c>
      <c r="G16" s="377"/>
      <c r="H16" s="377"/>
      <c r="I16" s="377"/>
      <c r="J16" s="377"/>
      <c r="K16" s="377"/>
      <c r="L16" s="377"/>
      <c r="M16" s="331">
        <f>F16+L16+Z16</f>
        <v>14232.54</v>
      </c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31">
        <v>2335.4299999999998</v>
      </c>
      <c r="AB16" s="377"/>
      <c r="AC16" s="377"/>
      <c r="AD16" s="331">
        <f>AC16+AB16+AA16</f>
        <v>2335.4299999999998</v>
      </c>
      <c r="AE16" s="330">
        <f>M16-AA16</f>
        <v>11897.11</v>
      </c>
      <c r="AF16" s="461">
        <v>40452</v>
      </c>
      <c r="AG16" s="489"/>
      <c r="AH16" s="490"/>
      <c r="AI16" s="362"/>
      <c r="AK16" s="153"/>
    </row>
    <row r="17" spans="1:37" s="154" customFormat="1" ht="40.5" customHeight="1" x14ac:dyDescent="0.2">
      <c r="B17" s="361">
        <v>10</v>
      </c>
      <c r="C17" s="342" t="s">
        <v>202</v>
      </c>
      <c r="D17" s="230" t="s">
        <v>233</v>
      </c>
      <c r="E17" s="329">
        <f t="shared" si="11"/>
        <v>244.84333333333333</v>
      </c>
      <c r="F17" s="333">
        <v>3672.65</v>
      </c>
      <c r="G17" s="329"/>
      <c r="H17" s="329"/>
      <c r="I17" s="329"/>
      <c r="J17" s="329"/>
      <c r="K17" s="329"/>
      <c r="L17" s="329"/>
      <c r="M17" s="331">
        <f t="shared" si="25"/>
        <v>3672.65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220.61</v>
      </c>
      <c r="AB17" s="331"/>
      <c r="AC17" s="331"/>
      <c r="AD17" s="331">
        <f t="shared" si="23"/>
        <v>220.61</v>
      </c>
      <c r="AE17" s="330">
        <f t="shared" si="24"/>
        <v>3452.04</v>
      </c>
      <c r="AF17" s="461">
        <v>39596</v>
      </c>
      <c r="AG17" s="489"/>
      <c r="AH17" s="490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2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3"/>
        <v>0</v>
      </c>
      <c r="P18" s="332">
        <f t="shared" si="14"/>
        <v>0</v>
      </c>
      <c r="Q18" s="332" t="e">
        <f t="shared" si="15"/>
        <v>#N/A</v>
      </c>
      <c r="R18" s="332" t="e">
        <f t="shared" si="16"/>
        <v>#N/A</v>
      </c>
      <c r="S18" s="332" t="e">
        <f t="shared" si="17"/>
        <v>#N/A</v>
      </c>
      <c r="T18" s="332" t="e">
        <f t="shared" si="18"/>
        <v>#N/A</v>
      </c>
      <c r="U18" s="332" t="e">
        <f t="shared" si="19"/>
        <v>#N/A</v>
      </c>
      <c r="V18" s="332" t="e">
        <f t="shared" si="20"/>
        <v>#N/A</v>
      </c>
      <c r="W18" s="332" t="e">
        <f t="shared" si="21"/>
        <v>#N/A</v>
      </c>
      <c r="X18" s="332" t="e">
        <f t="shared" si="22"/>
        <v>#N/A</v>
      </c>
      <c r="Y18" s="330"/>
      <c r="Z18" s="331"/>
      <c r="AA18" s="331"/>
      <c r="AB18" s="331"/>
      <c r="AC18" s="331"/>
      <c r="AD18" s="331"/>
      <c r="AE18" s="330"/>
      <c r="AF18" s="462"/>
      <c r="AG18" s="489"/>
      <c r="AH18" s="490"/>
      <c r="AI18" s="362"/>
      <c r="AK18" s="153"/>
    </row>
    <row r="19" spans="1:37" s="157" customFormat="1" ht="48" customHeight="1" x14ac:dyDescent="0.2">
      <c r="B19" s="363">
        <v>11</v>
      </c>
      <c r="C19" s="342" t="s">
        <v>196</v>
      </c>
      <c r="D19" s="225" t="s">
        <v>59</v>
      </c>
      <c r="E19" s="413">
        <f>F19/15</f>
        <v>1300</v>
      </c>
      <c r="F19" s="335">
        <v>19500</v>
      </c>
      <c r="G19" s="334">
        <v>0</v>
      </c>
      <c r="H19" s="334">
        <f t="shared" si="12"/>
        <v>0</v>
      </c>
      <c r="I19" s="334">
        <v>0</v>
      </c>
      <c r="J19" s="334">
        <v>0</v>
      </c>
      <c r="K19" s="334">
        <v>0</v>
      </c>
      <c r="L19" s="334"/>
      <c r="M19" s="336">
        <f t="shared" si="25"/>
        <v>19500</v>
      </c>
      <c r="N19" s="336"/>
      <c r="O19" s="336">
        <f t="shared" si="13"/>
        <v>0</v>
      </c>
      <c r="P19" s="336">
        <f t="shared" si="14"/>
        <v>19500</v>
      </c>
      <c r="Q19" s="336">
        <f t="shared" si="15"/>
        <v>9418.8799999999992</v>
      </c>
      <c r="R19" s="336">
        <f t="shared" si="16"/>
        <v>10081.120000000001</v>
      </c>
      <c r="S19" s="336">
        <f t="shared" si="17"/>
        <v>0.3</v>
      </c>
      <c r="T19" s="336">
        <f t="shared" si="18"/>
        <v>3024.3360000000002</v>
      </c>
      <c r="U19" s="336">
        <f t="shared" si="19"/>
        <v>1767.15</v>
      </c>
      <c r="V19" s="336">
        <f t="shared" si="20"/>
        <v>4791.4860000000008</v>
      </c>
      <c r="W19" s="336">
        <f t="shared" si="21"/>
        <v>0</v>
      </c>
      <c r="X19" s="336">
        <f t="shared" si="22"/>
        <v>4791.4860000000008</v>
      </c>
      <c r="Y19" s="336"/>
      <c r="Z19" s="336"/>
      <c r="AA19" s="336">
        <v>3574.34</v>
      </c>
      <c r="AB19" s="336"/>
      <c r="AC19" s="336"/>
      <c r="AD19" s="336">
        <f>AA19</f>
        <v>3574.34</v>
      </c>
      <c r="AE19" s="336">
        <f>M19-AD19</f>
        <v>15925.66</v>
      </c>
      <c r="AF19" s="461">
        <v>41467</v>
      </c>
      <c r="AG19" s="487"/>
      <c r="AH19" s="488"/>
      <c r="AI19" s="364"/>
      <c r="AK19" s="160"/>
    </row>
    <row r="20" spans="1:37" s="154" customFormat="1" ht="39.75" customHeight="1" thickBot="1" x14ac:dyDescent="0.25">
      <c r="B20" s="365"/>
      <c r="C20" s="422" t="s">
        <v>60</v>
      </c>
      <c r="D20" s="422"/>
      <c r="E20" s="423">
        <f>E8+E9+E10+E11+E12+E13+E14+E15+E17+E19</f>
        <v>9135.5313333333343</v>
      </c>
      <c r="F20" s="423">
        <f>F8+F9+F10+F11+F12+F13+F14+F15+F16+F17+F19</f>
        <v>151265.51000000004</v>
      </c>
      <c r="G20" s="423">
        <f t="shared" ref="G20:AE20" si="26">G8+G9+G10+G11+G12+G13+G14+G15+G16+G17+G19</f>
        <v>0</v>
      </c>
      <c r="H20" s="423">
        <f t="shared" si="26"/>
        <v>0</v>
      </c>
      <c r="I20" s="423">
        <f t="shared" si="26"/>
        <v>0</v>
      </c>
      <c r="J20" s="423">
        <f t="shared" si="26"/>
        <v>0</v>
      </c>
      <c r="K20" s="423">
        <f t="shared" si="26"/>
        <v>0</v>
      </c>
      <c r="L20" s="423">
        <f t="shared" si="26"/>
        <v>0</v>
      </c>
      <c r="M20" s="423">
        <f t="shared" si="26"/>
        <v>151265.51000000004</v>
      </c>
      <c r="N20" s="423">
        <f t="shared" si="26"/>
        <v>0</v>
      </c>
      <c r="O20" s="423">
        <f t="shared" si="26"/>
        <v>0</v>
      </c>
      <c r="P20" s="423">
        <f t="shared" si="26"/>
        <v>133360.32000000004</v>
      </c>
      <c r="Q20" s="423">
        <f t="shared" si="26"/>
        <v>84769.919999999998</v>
      </c>
      <c r="R20" s="423">
        <f t="shared" si="26"/>
        <v>48590.400000000023</v>
      </c>
      <c r="S20" s="423">
        <f t="shared" si="26"/>
        <v>2.6999999999999997</v>
      </c>
      <c r="T20" s="423">
        <f t="shared" si="26"/>
        <v>14577.120000000003</v>
      </c>
      <c r="U20" s="423">
        <f t="shared" si="26"/>
        <v>15904.349999999999</v>
      </c>
      <c r="V20" s="423">
        <f t="shared" si="26"/>
        <v>30481.47</v>
      </c>
      <c r="W20" s="423">
        <f t="shared" si="26"/>
        <v>0</v>
      </c>
      <c r="X20" s="423">
        <f t="shared" si="26"/>
        <v>30481.47</v>
      </c>
      <c r="Y20" s="423">
        <f t="shared" si="26"/>
        <v>0</v>
      </c>
      <c r="Z20" s="423">
        <f t="shared" si="26"/>
        <v>0</v>
      </c>
      <c r="AA20" s="423">
        <f t="shared" si="26"/>
        <v>24813.82</v>
      </c>
      <c r="AB20" s="423">
        <f t="shared" si="26"/>
        <v>0</v>
      </c>
      <c r="AC20" s="423">
        <f t="shared" si="26"/>
        <v>0</v>
      </c>
      <c r="AD20" s="423">
        <f t="shared" si="26"/>
        <v>24813.82</v>
      </c>
      <c r="AE20" s="423">
        <f t="shared" si="26"/>
        <v>126451.69</v>
      </c>
      <c r="AF20" s="409"/>
      <c r="AG20" s="489"/>
      <c r="AH20" s="490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0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0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0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494"/>
      <c r="D26" s="494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491" t="s">
        <v>158</v>
      </c>
      <c r="D27" s="491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491" t="s">
        <v>246</v>
      </c>
      <c r="AB27" s="491"/>
      <c r="AC27" s="491"/>
      <c r="AD27" s="491"/>
      <c r="AE27" s="491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493" t="s">
        <v>197</v>
      </c>
      <c r="D28" s="493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198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4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0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0"/>
      <c r="AG32" s="150"/>
      <c r="AH32" s="150"/>
      <c r="AI32" s="150"/>
    </row>
    <row r="33" spans="2:35" s="154" customFormat="1" ht="35.25" customHeight="1" x14ac:dyDescent="0.2">
      <c r="B33" s="498" t="s">
        <v>0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380"/>
      <c r="AG33" s="466" t="s">
        <v>257</v>
      </c>
      <c r="AH33" s="150"/>
      <c r="AI33" s="150"/>
    </row>
    <row r="34" spans="2:35" s="154" customFormat="1" ht="35.25" customHeight="1" thickBot="1" x14ac:dyDescent="0.25">
      <c r="B34" s="499" t="s">
        <v>267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380"/>
      <c r="AG34" s="150"/>
      <c r="AH34" s="150"/>
      <c r="AI34" s="150"/>
    </row>
    <row r="35" spans="2:35" s="154" customFormat="1" ht="24.75" customHeight="1" x14ac:dyDescent="0.2">
      <c r="B35" s="614"/>
      <c r="C35" s="615"/>
      <c r="D35" s="616" t="s">
        <v>1</v>
      </c>
      <c r="E35" s="617" t="s">
        <v>2</v>
      </c>
      <c r="F35" s="618" t="s">
        <v>3</v>
      </c>
      <c r="G35" s="619"/>
      <c r="H35" s="619"/>
      <c r="I35" s="619"/>
      <c r="J35" s="619"/>
      <c r="K35" s="619"/>
      <c r="L35" s="619"/>
      <c r="M35" s="620"/>
      <c r="N35" s="621"/>
      <c r="O35" s="622" t="s">
        <v>4</v>
      </c>
      <c r="P35" s="623"/>
      <c r="Q35" s="618" t="s">
        <v>5</v>
      </c>
      <c r="R35" s="619"/>
      <c r="S35" s="619"/>
      <c r="T35" s="619"/>
      <c r="U35" s="619"/>
      <c r="V35" s="620"/>
      <c r="W35" s="622" t="s">
        <v>6</v>
      </c>
      <c r="X35" s="622" t="s">
        <v>7</v>
      </c>
      <c r="Y35" s="621"/>
      <c r="Z35" s="617" t="s">
        <v>8</v>
      </c>
      <c r="AA35" s="618" t="s">
        <v>9</v>
      </c>
      <c r="AB35" s="624"/>
      <c r="AC35" s="619"/>
      <c r="AD35" s="620"/>
      <c r="AE35" s="625" t="s">
        <v>10</v>
      </c>
      <c r="AF35" s="626" t="s">
        <v>249</v>
      </c>
      <c r="AG35" s="627" t="s">
        <v>35</v>
      </c>
      <c r="AH35" s="628"/>
      <c r="AI35" s="476"/>
    </row>
    <row r="36" spans="2:35" s="154" customFormat="1" ht="19.5" customHeight="1" x14ac:dyDescent="0.2">
      <c r="B36" s="629" t="s">
        <v>244</v>
      </c>
      <c r="C36" s="630" t="s">
        <v>12</v>
      </c>
      <c r="D36" s="631" t="s">
        <v>13</v>
      </c>
      <c r="E36" s="632" t="s">
        <v>14</v>
      </c>
      <c r="F36" s="633" t="s">
        <v>2</v>
      </c>
      <c r="G36" s="634" t="s">
        <v>15</v>
      </c>
      <c r="H36" s="634" t="s">
        <v>15</v>
      </c>
      <c r="I36" s="634" t="s">
        <v>16</v>
      </c>
      <c r="J36" s="634" t="s">
        <v>4</v>
      </c>
      <c r="K36" s="634" t="s">
        <v>17</v>
      </c>
      <c r="L36" s="633" t="s">
        <v>17</v>
      </c>
      <c r="M36" s="633" t="s">
        <v>18</v>
      </c>
      <c r="N36" s="635"/>
      <c r="O36" s="636" t="s">
        <v>19</v>
      </c>
      <c r="P36" s="637" t="s">
        <v>20</v>
      </c>
      <c r="Q36" s="637" t="s">
        <v>21</v>
      </c>
      <c r="R36" s="637" t="s">
        <v>22</v>
      </c>
      <c r="S36" s="637" t="s">
        <v>23</v>
      </c>
      <c r="T36" s="637" t="s">
        <v>24</v>
      </c>
      <c r="U36" s="637" t="s">
        <v>25</v>
      </c>
      <c r="V36" s="637" t="s">
        <v>7</v>
      </c>
      <c r="W36" s="636" t="s">
        <v>26</v>
      </c>
      <c r="X36" s="636" t="s">
        <v>27</v>
      </c>
      <c r="Y36" s="635"/>
      <c r="Z36" s="632" t="s">
        <v>28</v>
      </c>
      <c r="AA36" s="638" t="s">
        <v>7</v>
      </c>
      <c r="AB36" s="634" t="s">
        <v>30</v>
      </c>
      <c r="AC36" s="639" t="s">
        <v>32</v>
      </c>
      <c r="AD36" s="634" t="s">
        <v>33</v>
      </c>
      <c r="AE36" s="640" t="s">
        <v>34</v>
      </c>
      <c r="AF36" s="626"/>
      <c r="AG36" s="641"/>
      <c r="AH36" s="642"/>
      <c r="AI36" s="477"/>
    </row>
    <row r="37" spans="2:35" s="154" customFormat="1" ht="19.5" customHeight="1" x14ac:dyDescent="0.2">
      <c r="B37" s="629"/>
      <c r="C37" s="636"/>
      <c r="D37" s="631"/>
      <c r="E37" s="632"/>
      <c r="F37" s="632" t="s">
        <v>36</v>
      </c>
      <c r="G37" s="636" t="s">
        <v>37</v>
      </c>
      <c r="H37" s="636" t="s">
        <v>38</v>
      </c>
      <c r="I37" s="636"/>
      <c r="J37" s="636" t="s">
        <v>19</v>
      </c>
      <c r="K37" s="636" t="s">
        <v>39</v>
      </c>
      <c r="L37" s="632" t="s">
        <v>40</v>
      </c>
      <c r="M37" s="632" t="s">
        <v>41</v>
      </c>
      <c r="N37" s="635"/>
      <c r="O37" s="636" t="s">
        <v>42</v>
      </c>
      <c r="P37" s="634" t="s">
        <v>43</v>
      </c>
      <c r="Q37" s="634" t="s">
        <v>44</v>
      </c>
      <c r="R37" s="634" t="s">
        <v>45</v>
      </c>
      <c r="S37" s="634" t="s">
        <v>45</v>
      </c>
      <c r="T37" s="634" t="s">
        <v>46</v>
      </c>
      <c r="U37" s="634" t="s">
        <v>47</v>
      </c>
      <c r="V37" s="634" t="s">
        <v>48</v>
      </c>
      <c r="W37" s="636" t="s">
        <v>49</v>
      </c>
      <c r="X37" s="643" t="s">
        <v>50</v>
      </c>
      <c r="Y37" s="644"/>
      <c r="Z37" s="632" t="s">
        <v>51</v>
      </c>
      <c r="AA37" s="645"/>
      <c r="AB37" s="646" t="s">
        <v>64</v>
      </c>
      <c r="AC37" s="647"/>
      <c r="AD37" s="636" t="s">
        <v>54</v>
      </c>
      <c r="AE37" s="640" t="s">
        <v>55</v>
      </c>
      <c r="AF37" s="648"/>
      <c r="AG37" s="641"/>
      <c r="AH37" s="642"/>
      <c r="AI37" s="478"/>
    </row>
    <row r="38" spans="2:35" s="154" customFormat="1" ht="34.15" customHeight="1" x14ac:dyDescent="0.2">
      <c r="B38" s="424"/>
      <c r="C38" s="425" t="s">
        <v>65</v>
      </c>
      <c r="D38" s="225"/>
      <c r="E38" s="329"/>
      <c r="F38" s="330"/>
      <c r="G38" s="329">
        <v>0</v>
      </c>
      <c r="H38" s="329">
        <f t="shared" ref="H38:H40" si="27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8">IF(E38=47.16,0,IF(E38&gt;47.16,J38*0.5,0))</f>
        <v>0</v>
      </c>
      <c r="P38" s="332">
        <f t="shared" ref="P38:P40" si="29">F38+G38+H38+K38+O38+I38</f>
        <v>0</v>
      </c>
      <c r="Q38" s="332" t="e">
        <f t="shared" ref="Q38:Q40" si="30">VLOOKUP(P38,Tarifa1,1)</f>
        <v>#N/A</v>
      </c>
      <c r="R38" s="332" t="e">
        <f t="shared" ref="R38:R40" si="31">P38-Q38</f>
        <v>#N/A</v>
      </c>
      <c r="S38" s="332" t="e">
        <f t="shared" ref="S38:S40" si="32">VLOOKUP(P38,Tarifa1,3)</f>
        <v>#N/A</v>
      </c>
      <c r="T38" s="332" t="e">
        <f t="shared" ref="T38:T40" si="33">R38*S38</f>
        <v>#N/A</v>
      </c>
      <c r="U38" s="332" t="e">
        <f t="shared" ref="U38:U40" si="34">VLOOKUP(P38,Tarifa1,2)</f>
        <v>#N/A</v>
      </c>
      <c r="V38" s="332" t="e">
        <f t="shared" ref="V38:V40" si="35">T38+U38</f>
        <v>#N/A</v>
      </c>
      <c r="W38" s="332" t="e">
        <f t="shared" ref="W38:W40" si="36">VLOOKUP(P38,Credito1,2)</f>
        <v>#N/A</v>
      </c>
      <c r="X38" s="332" t="e">
        <f t="shared" ref="X38:X40" si="37">V38-W38</f>
        <v>#N/A</v>
      </c>
      <c r="Y38" s="330"/>
      <c r="Z38" s="331"/>
      <c r="AA38" s="331"/>
      <c r="AB38" s="331"/>
      <c r="AC38" s="331"/>
      <c r="AD38" s="331"/>
      <c r="AE38" s="426"/>
      <c r="AF38" s="393"/>
      <c r="AG38" s="489"/>
      <c r="AH38" s="490"/>
      <c r="AI38" s="362"/>
    </row>
    <row r="39" spans="2:35" s="166" customFormat="1" ht="40.5" customHeight="1" x14ac:dyDescent="0.2">
      <c r="B39" s="427">
        <v>1</v>
      </c>
      <c r="C39" s="342" t="s">
        <v>199</v>
      </c>
      <c r="D39" s="230" t="s">
        <v>62</v>
      </c>
      <c r="E39" s="428">
        <f>F39/15</f>
        <v>884.71266666666668</v>
      </c>
      <c r="F39" s="330">
        <v>13270.69</v>
      </c>
      <c r="G39" s="428">
        <v>0</v>
      </c>
      <c r="H39" s="428">
        <f t="shared" si="27"/>
        <v>0</v>
      </c>
      <c r="I39" s="428">
        <v>0</v>
      </c>
      <c r="J39" s="428">
        <v>0</v>
      </c>
      <c r="K39" s="428">
        <v>0</v>
      </c>
      <c r="L39" s="428"/>
      <c r="M39" s="330">
        <f>F39+L39+Z39</f>
        <v>13270.69</v>
      </c>
      <c r="N39" s="330"/>
      <c r="O39" s="330">
        <f t="shared" si="28"/>
        <v>0</v>
      </c>
      <c r="P39" s="330">
        <f t="shared" si="29"/>
        <v>13270.69</v>
      </c>
      <c r="Q39" s="330">
        <f t="shared" si="30"/>
        <v>9418.8799999999992</v>
      </c>
      <c r="R39" s="330">
        <f t="shared" si="31"/>
        <v>3851.8100000000013</v>
      </c>
      <c r="S39" s="330">
        <f t="shared" si="32"/>
        <v>0.3</v>
      </c>
      <c r="T39" s="330">
        <f t="shared" si="33"/>
        <v>1155.5430000000003</v>
      </c>
      <c r="U39" s="330">
        <f t="shared" si="34"/>
        <v>1767.15</v>
      </c>
      <c r="V39" s="330">
        <f t="shared" si="35"/>
        <v>2922.6930000000002</v>
      </c>
      <c r="W39" s="330">
        <f t="shared" si="36"/>
        <v>0</v>
      </c>
      <c r="X39" s="330">
        <f t="shared" si="37"/>
        <v>2922.6930000000002</v>
      </c>
      <c r="Y39" s="330"/>
      <c r="Z39" s="330"/>
      <c r="AA39" s="429">
        <v>2114.04</v>
      </c>
      <c r="AB39" s="330"/>
      <c r="AC39" s="330" t="s">
        <v>92</v>
      </c>
      <c r="AD39" s="330">
        <f>AA39</f>
        <v>2114.04</v>
      </c>
      <c r="AE39" s="330">
        <f>M39-AD39</f>
        <v>11156.650000000001</v>
      </c>
      <c r="AF39" s="463">
        <v>39160</v>
      </c>
      <c r="AG39" s="487"/>
      <c r="AH39" s="488"/>
      <c r="AI39" s="370"/>
    </row>
    <row r="40" spans="2:35" s="166" customFormat="1" ht="36.75" customHeight="1" x14ac:dyDescent="0.2">
      <c r="B40" s="427">
        <v>2</v>
      </c>
      <c r="C40" s="341" t="s">
        <v>70</v>
      </c>
      <c r="D40" s="328" t="s">
        <v>67</v>
      </c>
      <c r="E40" s="428">
        <f t="shared" ref="E40:E78" si="38">F40/15</f>
        <v>384.22333333333336</v>
      </c>
      <c r="F40" s="330">
        <v>5763.35</v>
      </c>
      <c r="G40" s="428">
        <v>0</v>
      </c>
      <c r="H40" s="428">
        <f t="shared" si="27"/>
        <v>0</v>
      </c>
      <c r="I40" s="428">
        <v>0</v>
      </c>
      <c r="J40" s="428">
        <v>0</v>
      </c>
      <c r="K40" s="428"/>
      <c r="L40" s="428"/>
      <c r="M40" s="330">
        <f t="shared" ref="M40:M43" si="39">F40+L40+Z40</f>
        <v>5763.35</v>
      </c>
      <c r="N40" s="330"/>
      <c r="O40" s="330">
        <f t="shared" si="28"/>
        <v>0</v>
      </c>
      <c r="P40" s="330">
        <f t="shared" si="29"/>
        <v>5763.35</v>
      </c>
      <c r="Q40" s="330">
        <f t="shared" si="30"/>
        <v>2962.9549999999999</v>
      </c>
      <c r="R40" s="330">
        <f t="shared" si="31"/>
        <v>2800.3950000000004</v>
      </c>
      <c r="S40" s="330">
        <f t="shared" si="32"/>
        <v>0.21360000000000001</v>
      </c>
      <c r="T40" s="330">
        <f t="shared" si="33"/>
        <v>598.16437200000007</v>
      </c>
      <c r="U40" s="330">
        <f t="shared" si="34"/>
        <v>313.8</v>
      </c>
      <c r="V40" s="330">
        <f t="shared" si="35"/>
        <v>911.96437200000014</v>
      </c>
      <c r="W40" s="330">
        <f t="shared" si="36"/>
        <v>0</v>
      </c>
      <c r="X40" s="330">
        <f t="shared" si="37"/>
        <v>911.96437200000014</v>
      </c>
      <c r="Y40" s="330"/>
      <c r="Z40" s="330"/>
      <c r="AA40" s="330">
        <v>548.85</v>
      </c>
      <c r="AB40" s="330"/>
      <c r="AC40" s="330"/>
      <c r="AD40" s="330">
        <f t="shared" ref="AD40:AD78" si="40">AA40</f>
        <v>548.85</v>
      </c>
      <c r="AE40" s="330">
        <f>M40-AD40</f>
        <v>5214.5</v>
      </c>
      <c r="AF40" s="461">
        <v>39462</v>
      </c>
      <c r="AG40" s="487"/>
      <c r="AH40" s="488"/>
      <c r="AI40" s="370"/>
    </row>
    <row r="41" spans="2:35" s="166" customFormat="1" ht="36.6" customHeight="1" x14ac:dyDescent="0.2">
      <c r="B41" s="427"/>
      <c r="C41" s="425" t="s">
        <v>68</v>
      </c>
      <c r="D41" s="225"/>
      <c r="E41" s="428">
        <f t="shared" si="38"/>
        <v>0</v>
      </c>
      <c r="F41" s="330"/>
      <c r="G41" s="428">
        <v>1</v>
      </c>
      <c r="H41" s="428">
        <f t="shared" ref="H41:H43" si="41">G41</f>
        <v>1</v>
      </c>
      <c r="I41" s="428">
        <v>0</v>
      </c>
      <c r="J41" s="428">
        <v>0</v>
      </c>
      <c r="K41" s="428"/>
      <c r="L41" s="428"/>
      <c r="M41" s="330"/>
      <c r="N41" s="330"/>
      <c r="O41" s="330">
        <f t="shared" ref="O41:O43" si="42">IF(E41=47.16,0,IF(E41&gt;47.16,J41*0.5,0))</f>
        <v>0</v>
      </c>
      <c r="P41" s="330">
        <f t="shared" ref="P41:P43" si="43">F41+G41+H41+K41+O41+I41</f>
        <v>2</v>
      </c>
      <c r="Q41" s="330">
        <f t="shared" ref="Q41:Q43" si="44">VLOOKUP(P41,Tarifa1,1)</f>
        <v>0.01</v>
      </c>
      <c r="R41" s="330">
        <f t="shared" ref="R41:R43" si="45">P41-Q41</f>
        <v>1.99</v>
      </c>
      <c r="S41" s="330">
        <f t="shared" ref="S41:S43" si="46">VLOOKUP(P41,Tarifa1,3)</f>
        <v>1.9199999999999998E-2</v>
      </c>
      <c r="T41" s="330">
        <f t="shared" ref="T41:T43" si="47">R41*S41</f>
        <v>3.8207999999999999E-2</v>
      </c>
      <c r="U41" s="330">
        <f t="shared" ref="U41:U43" si="48">VLOOKUP(P41,Tarifa1,2)</f>
        <v>0</v>
      </c>
      <c r="V41" s="330">
        <f t="shared" ref="V41:V43" si="49">T41+U41</f>
        <v>3.8207999999999999E-2</v>
      </c>
      <c r="W41" s="330">
        <f t="shared" ref="W41:W43" si="50">VLOOKUP(P41,Credito1,2)</f>
        <v>100.425</v>
      </c>
      <c r="X41" s="330">
        <f t="shared" ref="X41:X43" si="51">V41-W41</f>
        <v>-100.386792</v>
      </c>
      <c r="Y41" s="330"/>
      <c r="Z41" s="330"/>
      <c r="AA41" s="330"/>
      <c r="AB41" s="330"/>
      <c r="AC41" s="330"/>
      <c r="AD41" s="330">
        <f t="shared" si="40"/>
        <v>0</v>
      </c>
      <c r="AE41" s="330">
        <f t="shared" ref="AE41:AE42" si="52">M41-AD41</f>
        <v>0</v>
      </c>
      <c r="AF41" s="463"/>
      <c r="AG41" s="487"/>
      <c r="AH41" s="488"/>
      <c r="AI41" s="370"/>
    </row>
    <row r="42" spans="2:35" s="166" customFormat="1" ht="33" customHeight="1" x14ac:dyDescent="0.2">
      <c r="B42" s="427">
        <v>3</v>
      </c>
      <c r="C42" s="341" t="s">
        <v>200</v>
      </c>
      <c r="D42" s="230" t="s">
        <v>69</v>
      </c>
      <c r="E42" s="428">
        <f>F42/15</f>
        <v>1687.5540000000001</v>
      </c>
      <c r="F42" s="330">
        <v>25313.31</v>
      </c>
      <c r="G42" s="428">
        <v>2</v>
      </c>
      <c r="H42" s="428">
        <f t="shared" si="41"/>
        <v>2</v>
      </c>
      <c r="I42" s="428">
        <v>0</v>
      </c>
      <c r="J42" s="428">
        <v>0</v>
      </c>
      <c r="K42" s="428"/>
      <c r="L42" s="428"/>
      <c r="M42" s="330">
        <f t="shared" si="39"/>
        <v>25313.31</v>
      </c>
      <c r="N42" s="330"/>
      <c r="O42" s="330">
        <f t="shared" si="42"/>
        <v>0</v>
      </c>
      <c r="P42" s="330">
        <f t="shared" si="43"/>
        <v>25317.31</v>
      </c>
      <c r="Q42" s="330">
        <f t="shared" si="44"/>
        <v>9418.8799999999992</v>
      </c>
      <c r="R42" s="330">
        <f t="shared" si="45"/>
        <v>15898.430000000002</v>
      </c>
      <c r="S42" s="330">
        <f t="shared" si="46"/>
        <v>0.3</v>
      </c>
      <c r="T42" s="330">
        <f t="shared" si="47"/>
        <v>4769.5290000000005</v>
      </c>
      <c r="U42" s="330">
        <f t="shared" si="48"/>
        <v>1767.15</v>
      </c>
      <c r="V42" s="330">
        <f t="shared" si="49"/>
        <v>6536.6790000000001</v>
      </c>
      <c r="W42" s="330">
        <f t="shared" si="50"/>
        <v>0</v>
      </c>
      <c r="X42" s="330">
        <f t="shared" si="51"/>
        <v>6536.6790000000001</v>
      </c>
      <c r="Y42" s="330"/>
      <c r="Z42" s="330"/>
      <c r="AA42" s="330">
        <v>5203.72</v>
      </c>
      <c r="AB42" s="330"/>
      <c r="AC42" s="330"/>
      <c r="AD42" s="330">
        <f t="shared" si="40"/>
        <v>5203.72</v>
      </c>
      <c r="AE42" s="330">
        <f t="shared" si="52"/>
        <v>20109.59</v>
      </c>
      <c r="AF42" s="461">
        <v>41319</v>
      </c>
      <c r="AG42" s="487"/>
      <c r="AH42" s="488"/>
      <c r="AI42" s="370"/>
    </row>
    <row r="43" spans="2:35" s="166" customFormat="1" ht="33" customHeight="1" x14ac:dyDescent="0.2">
      <c r="B43" s="427">
        <v>4</v>
      </c>
      <c r="C43" s="341" t="s">
        <v>245</v>
      </c>
      <c r="D43" s="328" t="s">
        <v>67</v>
      </c>
      <c r="E43" s="428">
        <f t="shared" si="38"/>
        <v>384.22333333333336</v>
      </c>
      <c r="F43" s="330">
        <v>5763.35</v>
      </c>
      <c r="G43" s="428">
        <v>0</v>
      </c>
      <c r="H43" s="428">
        <f t="shared" si="41"/>
        <v>0</v>
      </c>
      <c r="I43" s="428">
        <v>0</v>
      </c>
      <c r="J43" s="428">
        <v>0</v>
      </c>
      <c r="K43" s="428"/>
      <c r="L43" s="428"/>
      <c r="M43" s="330">
        <f t="shared" si="39"/>
        <v>5763.35</v>
      </c>
      <c r="N43" s="330"/>
      <c r="O43" s="330">
        <f t="shared" si="42"/>
        <v>0</v>
      </c>
      <c r="P43" s="330">
        <f t="shared" si="43"/>
        <v>5763.35</v>
      </c>
      <c r="Q43" s="330">
        <f t="shared" si="44"/>
        <v>2962.9549999999999</v>
      </c>
      <c r="R43" s="330">
        <f t="shared" si="45"/>
        <v>2800.3950000000004</v>
      </c>
      <c r="S43" s="330">
        <f t="shared" si="46"/>
        <v>0.21360000000000001</v>
      </c>
      <c r="T43" s="330">
        <f t="shared" si="47"/>
        <v>598.16437200000007</v>
      </c>
      <c r="U43" s="330">
        <f t="shared" si="48"/>
        <v>313.8</v>
      </c>
      <c r="V43" s="330">
        <f t="shared" si="49"/>
        <v>911.96437200000014</v>
      </c>
      <c r="W43" s="330">
        <f t="shared" si="50"/>
        <v>0</v>
      </c>
      <c r="X43" s="330">
        <f t="shared" si="51"/>
        <v>911.96437200000014</v>
      </c>
      <c r="Y43" s="330"/>
      <c r="Z43" s="330"/>
      <c r="AA43" s="330">
        <v>548.85</v>
      </c>
      <c r="AB43" s="330"/>
      <c r="AC43" s="330"/>
      <c r="AD43" s="330">
        <f t="shared" si="40"/>
        <v>548.85</v>
      </c>
      <c r="AE43" s="330">
        <v>5214.5</v>
      </c>
      <c r="AF43" s="461">
        <v>38830</v>
      </c>
      <c r="AG43" s="487"/>
      <c r="AH43" s="488"/>
      <c r="AI43" s="370"/>
    </row>
    <row r="44" spans="2:35" s="166" customFormat="1" ht="40.15" customHeight="1" x14ac:dyDescent="0.2">
      <c r="B44" s="427"/>
      <c r="C44" s="430" t="s">
        <v>103</v>
      </c>
      <c r="D44" s="225"/>
      <c r="E44" s="428">
        <f t="shared" si="38"/>
        <v>0</v>
      </c>
      <c r="F44" s="330"/>
      <c r="G44" s="428">
        <v>4</v>
      </c>
      <c r="H44" s="428">
        <f>G44</f>
        <v>4</v>
      </c>
      <c r="I44" s="428">
        <v>0</v>
      </c>
      <c r="J44" s="428">
        <v>0</v>
      </c>
      <c r="K44" s="428"/>
      <c r="L44" s="428"/>
      <c r="M44" s="330"/>
      <c r="N44" s="330"/>
      <c r="O44" s="330">
        <f t="shared" ref="O44:O50" si="53">IF(E44=47.16,0,IF(E44&gt;47.16,J44*0.5,0))</f>
        <v>0</v>
      </c>
      <c r="P44" s="330">
        <f t="shared" ref="P44:P50" si="54">F44+G44+H44+K44+O44+I44</f>
        <v>8</v>
      </c>
      <c r="Q44" s="330">
        <f t="shared" ref="Q44:Q50" si="55">VLOOKUP(P44,Tarifa1,1)</f>
        <v>0.01</v>
      </c>
      <c r="R44" s="330">
        <f t="shared" ref="R44:R50" si="56">P44-Q44</f>
        <v>7.99</v>
      </c>
      <c r="S44" s="330">
        <f t="shared" ref="S44:S50" si="57">VLOOKUP(P44,Tarifa1,3)</f>
        <v>1.9199999999999998E-2</v>
      </c>
      <c r="T44" s="330">
        <f t="shared" ref="T44:T50" si="58">R44*S44</f>
        <v>0.15340799999999999</v>
      </c>
      <c r="U44" s="330">
        <f t="shared" ref="U44:U50" si="59">VLOOKUP(P44,Tarifa1,2)</f>
        <v>0</v>
      </c>
      <c r="V44" s="330">
        <f t="shared" ref="V44:V50" si="60">T44+U44</f>
        <v>0.15340799999999999</v>
      </c>
      <c r="W44" s="330">
        <f t="shared" ref="W44:W50" si="61">VLOOKUP(P44,Credito1,2)</f>
        <v>100.425</v>
      </c>
      <c r="X44" s="330">
        <f t="shared" ref="X44:X50" si="62">V44-W44</f>
        <v>-100.271592</v>
      </c>
      <c r="Y44" s="330"/>
      <c r="Z44" s="330"/>
      <c r="AA44" s="330"/>
      <c r="AB44" s="330"/>
      <c r="AC44" s="330"/>
      <c r="AD44" s="330">
        <f t="shared" si="40"/>
        <v>0</v>
      </c>
      <c r="AE44" s="330"/>
      <c r="AF44" s="463"/>
      <c r="AG44" s="487"/>
      <c r="AH44" s="488"/>
      <c r="AI44" s="370"/>
    </row>
    <row r="45" spans="2:35" s="166" customFormat="1" ht="30.75" customHeight="1" x14ac:dyDescent="0.2">
      <c r="B45" s="427">
        <v>5</v>
      </c>
      <c r="C45" s="342" t="s">
        <v>208</v>
      </c>
      <c r="D45" s="180" t="s">
        <v>61</v>
      </c>
      <c r="E45" s="428">
        <f t="shared" si="38"/>
        <v>884.71266666666668</v>
      </c>
      <c r="F45" s="330">
        <v>13270.69</v>
      </c>
      <c r="G45" s="428">
        <v>3</v>
      </c>
      <c r="H45" s="428">
        <f>G45</f>
        <v>3</v>
      </c>
      <c r="I45" s="428">
        <v>0</v>
      </c>
      <c r="J45" s="428">
        <v>0</v>
      </c>
      <c r="K45" s="428">
        <v>1</v>
      </c>
      <c r="L45" s="428"/>
      <c r="M45" s="330">
        <f t="shared" ref="M45:M50" si="63">F45+L45+Z45</f>
        <v>13270.69</v>
      </c>
      <c r="N45" s="330"/>
      <c r="O45" s="330">
        <f t="shared" si="53"/>
        <v>0</v>
      </c>
      <c r="P45" s="330">
        <f t="shared" si="54"/>
        <v>13277.69</v>
      </c>
      <c r="Q45" s="330">
        <f t="shared" si="55"/>
        <v>9418.8799999999992</v>
      </c>
      <c r="R45" s="330">
        <f t="shared" si="56"/>
        <v>3858.8100000000013</v>
      </c>
      <c r="S45" s="330">
        <f t="shared" si="57"/>
        <v>0.3</v>
      </c>
      <c r="T45" s="330">
        <f t="shared" si="58"/>
        <v>1157.6430000000003</v>
      </c>
      <c r="U45" s="330">
        <f t="shared" si="59"/>
        <v>1767.15</v>
      </c>
      <c r="V45" s="330">
        <f t="shared" si="60"/>
        <v>2924.7930000000006</v>
      </c>
      <c r="W45" s="330">
        <f t="shared" si="61"/>
        <v>0</v>
      </c>
      <c r="X45" s="330">
        <f t="shared" si="62"/>
        <v>2924.7930000000006</v>
      </c>
      <c r="Y45" s="330"/>
      <c r="Z45" s="330"/>
      <c r="AA45" s="330">
        <v>2114.04</v>
      </c>
      <c r="AB45" s="330"/>
      <c r="AC45" s="330"/>
      <c r="AD45" s="330">
        <f t="shared" si="40"/>
        <v>2114.04</v>
      </c>
      <c r="AE45" s="330">
        <f t="shared" ref="AE45:AE49" si="64">M45-AA45</f>
        <v>11156.650000000001</v>
      </c>
      <c r="AF45" s="461">
        <v>41513</v>
      </c>
      <c r="AG45" s="487"/>
      <c r="AH45" s="488"/>
      <c r="AI45" s="370"/>
    </row>
    <row r="46" spans="2:35" s="166" customFormat="1" ht="32.25" customHeight="1" x14ac:dyDescent="0.2">
      <c r="B46" s="427">
        <v>6</v>
      </c>
      <c r="C46" s="341" t="s">
        <v>104</v>
      </c>
      <c r="D46" s="180" t="s">
        <v>105</v>
      </c>
      <c r="E46" s="428">
        <f t="shared" si="38"/>
        <v>430.88199999999995</v>
      </c>
      <c r="F46" s="429">
        <v>6463.23</v>
      </c>
      <c r="G46" s="428"/>
      <c r="H46" s="428"/>
      <c r="I46" s="428"/>
      <c r="J46" s="428"/>
      <c r="K46" s="428"/>
      <c r="L46" s="428"/>
      <c r="M46" s="330">
        <f t="shared" si="63"/>
        <v>6463.23</v>
      </c>
      <c r="N46" s="330"/>
      <c r="O46" s="330">
        <f t="shared" si="53"/>
        <v>0</v>
      </c>
      <c r="P46" s="330">
        <f t="shared" si="54"/>
        <v>6463.23</v>
      </c>
      <c r="Q46" s="330">
        <f t="shared" si="55"/>
        <v>5975.93</v>
      </c>
      <c r="R46" s="330">
        <f t="shared" si="56"/>
        <v>487.29999999999927</v>
      </c>
      <c r="S46" s="330">
        <f t="shared" si="57"/>
        <v>0.23519999999999999</v>
      </c>
      <c r="T46" s="330">
        <f t="shared" si="58"/>
        <v>114.61295999999983</v>
      </c>
      <c r="U46" s="330">
        <f t="shared" si="59"/>
        <v>957.375</v>
      </c>
      <c r="V46" s="330">
        <f t="shared" si="60"/>
        <v>1071.9879599999999</v>
      </c>
      <c r="W46" s="330">
        <f t="shared" si="61"/>
        <v>0</v>
      </c>
      <c r="X46" s="330">
        <f t="shared" si="62"/>
        <v>1071.9879599999999</v>
      </c>
      <c r="Y46" s="330"/>
      <c r="Z46" s="330"/>
      <c r="AA46" s="330">
        <v>674.27</v>
      </c>
      <c r="AB46" s="330"/>
      <c r="AC46" s="330"/>
      <c r="AD46" s="330">
        <f t="shared" si="40"/>
        <v>674.27</v>
      </c>
      <c r="AE46" s="330">
        <f t="shared" si="64"/>
        <v>5788.9599999999991</v>
      </c>
      <c r="AF46" s="461">
        <v>39101</v>
      </c>
      <c r="AG46" s="487"/>
      <c r="AH46" s="488"/>
      <c r="AI46" s="370"/>
    </row>
    <row r="47" spans="2:35" s="166" customFormat="1" ht="30" customHeight="1" x14ac:dyDescent="0.2">
      <c r="B47" s="427">
        <v>7</v>
      </c>
      <c r="C47" s="341" t="s">
        <v>106</v>
      </c>
      <c r="D47" s="180" t="s">
        <v>237</v>
      </c>
      <c r="E47" s="428">
        <f t="shared" si="38"/>
        <v>308.15733333333333</v>
      </c>
      <c r="F47" s="330">
        <v>4622.3599999999997</v>
      </c>
      <c r="G47" s="428">
        <v>9</v>
      </c>
      <c r="H47" s="428">
        <f>G47</f>
        <v>9</v>
      </c>
      <c r="I47" s="428">
        <v>0</v>
      </c>
      <c r="J47" s="428">
        <v>0</v>
      </c>
      <c r="K47" s="428"/>
      <c r="L47" s="428"/>
      <c r="M47" s="330">
        <f t="shared" si="63"/>
        <v>4622.3599999999997</v>
      </c>
      <c r="N47" s="330"/>
      <c r="O47" s="330">
        <f t="shared" si="53"/>
        <v>0</v>
      </c>
      <c r="P47" s="330">
        <f t="shared" si="54"/>
        <v>4640.3599999999997</v>
      </c>
      <c r="Q47" s="330">
        <f t="shared" si="55"/>
        <v>2962.9549999999999</v>
      </c>
      <c r="R47" s="330">
        <f t="shared" si="56"/>
        <v>1677.4049999999997</v>
      </c>
      <c r="S47" s="330">
        <f t="shared" si="57"/>
        <v>0.21360000000000001</v>
      </c>
      <c r="T47" s="330">
        <f t="shared" si="58"/>
        <v>358.29370799999998</v>
      </c>
      <c r="U47" s="330">
        <f t="shared" si="59"/>
        <v>313.8</v>
      </c>
      <c r="V47" s="330">
        <f t="shared" si="60"/>
        <v>672.09370799999999</v>
      </c>
      <c r="W47" s="330">
        <f t="shared" si="61"/>
        <v>0</v>
      </c>
      <c r="X47" s="330">
        <f t="shared" si="62"/>
        <v>672.09370799999999</v>
      </c>
      <c r="Y47" s="330"/>
      <c r="Z47" s="330"/>
      <c r="AA47" s="330">
        <v>367.77</v>
      </c>
      <c r="AB47" s="330"/>
      <c r="AC47" s="330"/>
      <c r="AD47" s="330">
        <f t="shared" si="40"/>
        <v>367.77</v>
      </c>
      <c r="AE47" s="330">
        <f t="shared" si="64"/>
        <v>4254.59</v>
      </c>
      <c r="AF47" s="461">
        <v>39470</v>
      </c>
      <c r="AG47" s="487"/>
      <c r="AH47" s="488"/>
      <c r="AI47" s="370"/>
    </row>
    <row r="48" spans="2:35" s="166" customFormat="1" ht="33" customHeight="1" x14ac:dyDescent="0.2">
      <c r="B48" s="427">
        <v>8</v>
      </c>
      <c r="C48" s="341" t="s">
        <v>209</v>
      </c>
      <c r="D48" s="225" t="s">
        <v>108</v>
      </c>
      <c r="E48" s="428">
        <f t="shared" si="38"/>
        <v>408.84333333333331</v>
      </c>
      <c r="F48" s="330">
        <v>6132.65</v>
      </c>
      <c r="G48" s="428"/>
      <c r="H48" s="428"/>
      <c r="I48" s="428"/>
      <c r="J48" s="428"/>
      <c r="K48" s="428"/>
      <c r="L48" s="428"/>
      <c r="M48" s="330">
        <f t="shared" si="63"/>
        <v>6132.65</v>
      </c>
      <c r="N48" s="330"/>
      <c r="O48" s="330">
        <f t="shared" si="53"/>
        <v>0</v>
      </c>
      <c r="P48" s="330">
        <f t="shared" si="54"/>
        <v>6132.65</v>
      </c>
      <c r="Q48" s="330">
        <f t="shared" si="55"/>
        <v>5975.93</v>
      </c>
      <c r="R48" s="330">
        <f t="shared" si="56"/>
        <v>156.71999999999935</v>
      </c>
      <c r="S48" s="330">
        <f t="shared" si="57"/>
        <v>0.23519999999999999</v>
      </c>
      <c r="T48" s="330">
        <f t="shared" si="58"/>
        <v>36.860543999999848</v>
      </c>
      <c r="U48" s="330">
        <f t="shared" si="59"/>
        <v>957.375</v>
      </c>
      <c r="V48" s="330">
        <f t="shared" si="60"/>
        <v>994.23554399999989</v>
      </c>
      <c r="W48" s="330">
        <f t="shared" si="61"/>
        <v>0</v>
      </c>
      <c r="X48" s="330">
        <f t="shared" si="62"/>
        <v>994.23554399999989</v>
      </c>
      <c r="Y48" s="330"/>
      <c r="Z48" s="330"/>
      <c r="AA48" s="330">
        <v>608.54999999999995</v>
      </c>
      <c r="AB48" s="330"/>
      <c r="AC48" s="330"/>
      <c r="AD48" s="330">
        <f t="shared" si="40"/>
        <v>608.54999999999995</v>
      </c>
      <c r="AE48" s="330">
        <f t="shared" si="64"/>
        <v>5524.0999999999995</v>
      </c>
      <c r="AF48" s="461">
        <v>38806</v>
      </c>
      <c r="AG48" s="487"/>
      <c r="AH48" s="488"/>
      <c r="AI48" s="370"/>
    </row>
    <row r="49" spans="2:35" s="166" customFormat="1" ht="34.5" customHeight="1" x14ac:dyDescent="0.2">
      <c r="B49" s="427">
        <v>9</v>
      </c>
      <c r="C49" s="341" t="s">
        <v>183</v>
      </c>
      <c r="D49" s="180" t="s">
        <v>184</v>
      </c>
      <c r="E49" s="428">
        <f t="shared" si="38"/>
        <v>384.22333333333336</v>
      </c>
      <c r="F49" s="330">
        <v>5763.35</v>
      </c>
      <c r="G49" s="428"/>
      <c r="H49" s="428"/>
      <c r="I49" s="428"/>
      <c r="J49" s="428"/>
      <c r="K49" s="428"/>
      <c r="L49" s="428"/>
      <c r="M49" s="330">
        <f t="shared" si="63"/>
        <v>5763.35</v>
      </c>
      <c r="N49" s="330"/>
      <c r="O49" s="330">
        <f t="shared" si="53"/>
        <v>0</v>
      </c>
      <c r="P49" s="330">
        <f t="shared" si="54"/>
        <v>5763.35</v>
      </c>
      <c r="Q49" s="330">
        <f t="shared" si="55"/>
        <v>2962.9549999999999</v>
      </c>
      <c r="R49" s="330">
        <f t="shared" si="56"/>
        <v>2800.3950000000004</v>
      </c>
      <c r="S49" s="330">
        <f t="shared" si="57"/>
        <v>0.21360000000000001</v>
      </c>
      <c r="T49" s="330">
        <f t="shared" si="58"/>
        <v>598.16437200000007</v>
      </c>
      <c r="U49" s="330">
        <f t="shared" si="59"/>
        <v>313.8</v>
      </c>
      <c r="V49" s="330">
        <f t="shared" si="60"/>
        <v>911.96437200000014</v>
      </c>
      <c r="W49" s="330">
        <f t="shared" si="61"/>
        <v>0</v>
      </c>
      <c r="X49" s="330">
        <f t="shared" si="62"/>
        <v>911.96437200000014</v>
      </c>
      <c r="Y49" s="330"/>
      <c r="Z49" s="330"/>
      <c r="AA49" s="330">
        <v>548.85</v>
      </c>
      <c r="AB49" s="330"/>
      <c r="AC49" s="330"/>
      <c r="AD49" s="330">
        <f t="shared" si="40"/>
        <v>548.85</v>
      </c>
      <c r="AE49" s="330">
        <f t="shared" si="64"/>
        <v>5214.5</v>
      </c>
      <c r="AF49" s="461">
        <v>39381</v>
      </c>
      <c r="AG49" s="487"/>
      <c r="AH49" s="488"/>
      <c r="AI49" s="370"/>
    </row>
    <row r="50" spans="2:35" s="166" customFormat="1" ht="35.25" customHeight="1" x14ac:dyDescent="0.2">
      <c r="B50" s="427">
        <v>10</v>
      </c>
      <c r="C50" s="341" t="s">
        <v>210</v>
      </c>
      <c r="D50" s="180" t="s">
        <v>109</v>
      </c>
      <c r="E50" s="428">
        <f t="shared" si="38"/>
        <v>640.36666666666667</v>
      </c>
      <c r="F50" s="330">
        <v>9605.5</v>
      </c>
      <c r="G50" s="428">
        <v>7</v>
      </c>
      <c r="H50" s="428">
        <f>G50</f>
        <v>7</v>
      </c>
      <c r="I50" s="428">
        <v>0</v>
      </c>
      <c r="J50" s="428">
        <v>0</v>
      </c>
      <c r="K50" s="428">
        <v>0</v>
      </c>
      <c r="L50" s="428"/>
      <c r="M50" s="330">
        <f t="shared" si="63"/>
        <v>9605.5</v>
      </c>
      <c r="N50" s="330"/>
      <c r="O50" s="330">
        <f t="shared" si="53"/>
        <v>0</v>
      </c>
      <c r="P50" s="330">
        <f t="shared" si="54"/>
        <v>9619.5</v>
      </c>
      <c r="Q50" s="330">
        <f t="shared" si="55"/>
        <v>9418.8799999999992</v>
      </c>
      <c r="R50" s="330">
        <f t="shared" si="56"/>
        <v>200.6200000000008</v>
      </c>
      <c r="S50" s="330">
        <f t="shared" si="57"/>
        <v>0.3</v>
      </c>
      <c r="T50" s="330">
        <f t="shared" si="58"/>
        <v>60.186000000000234</v>
      </c>
      <c r="U50" s="330">
        <f t="shared" si="59"/>
        <v>1767.15</v>
      </c>
      <c r="V50" s="330">
        <f t="shared" si="60"/>
        <v>1827.3360000000002</v>
      </c>
      <c r="W50" s="330">
        <f t="shared" si="61"/>
        <v>0</v>
      </c>
      <c r="X50" s="330">
        <f t="shared" si="62"/>
        <v>1827.3360000000002</v>
      </c>
      <c r="Y50" s="330"/>
      <c r="Z50" s="330"/>
      <c r="AA50" s="330">
        <v>1331.15</v>
      </c>
      <c r="AB50" s="330"/>
      <c r="AC50" s="330">
        <v>2870</v>
      </c>
      <c r="AD50" s="330">
        <f t="shared" si="40"/>
        <v>1331.15</v>
      </c>
      <c r="AE50" s="330">
        <f>M50-AA50-AC50</f>
        <v>5404.35</v>
      </c>
      <c r="AF50" s="463">
        <v>40223</v>
      </c>
      <c r="AG50" s="487"/>
      <c r="AH50" s="488"/>
      <c r="AI50" s="370"/>
    </row>
    <row r="51" spans="2:35" s="166" customFormat="1" ht="36.6" customHeight="1" x14ac:dyDescent="0.2">
      <c r="B51" s="427"/>
      <c r="C51" s="430" t="s">
        <v>247</v>
      </c>
      <c r="D51" s="180"/>
      <c r="E51" s="428">
        <f t="shared" si="38"/>
        <v>0</v>
      </c>
      <c r="F51" s="330"/>
      <c r="G51" s="428"/>
      <c r="H51" s="428"/>
      <c r="I51" s="428"/>
      <c r="J51" s="428"/>
      <c r="K51" s="428"/>
      <c r="L51" s="428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>
        <f t="shared" si="40"/>
        <v>0</v>
      </c>
      <c r="AE51" s="330"/>
      <c r="AF51" s="463"/>
      <c r="AG51" s="487"/>
      <c r="AH51" s="488"/>
      <c r="AI51" s="370"/>
    </row>
    <row r="52" spans="2:35" s="166" customFormat="1" ht="33.75" customHeight="1" x14ac:dyDescent="0.2">
      <c r="B52" s="427">
        <v>11</v>
      </c>
      <c r="C52" s="341" t="s">
        <v>211</v>
      </c>
      <c r="D52" s="180" t="s">
        <v>110</v>
      </c>
      <c r="E52" s="428">
        <f t="shared" si="38"/>
        <v>594.56133333333332</v>
      </c>
      <c r="F52" s="330">
        <v>8918.42</v>
      </c>
      <c r="G52" s="428">
        <v>7</v>
      </c>
      <c r="H52" s="428">
        <f>G52</f>
        <v>7</v>
      </c>
      <c r="I52" s="428">
        <v>0</v>
      </c>
      <c r="J52" s="428">
        <v>0</v>
      </c>
      <c r="K52" s="428"/>
      <c r="L52" s="428"/>
      <c r="M52" s="330">
        <f t="shared" ref="M52:M58" si="65">F52+L52+Z52</f>
        <v>8918.42</v>
      </c>
      <c r="N52" s="330"/>
      <c r="O52" s="330">
        <f>IF(E52=47.16,0,IF(E52&gt;47.16,J52*0.5,0))</f>
        <v>0</v>
      </c>
      <c r="P52" s="330">
        <f>F52+G52+H52+K52+O52+I52</f>
        <v>8932.42</v>
      </c>
      <c r="Q52" s="330">
        <f>VLOOKUP(P52,Tarifa1,1)</f>
        <v>5975.93</v>
      </c>
      <c r="R52" s="330">
        <f>P52-Q52</f>
        <v>2956.49</v>
      </c>
      <c r="S52" s="330">
        <f>VLOOKUP(P52,Tarifa1,3)</f>
        <v>0.23519999999999999</v>
      </c>
      <c r="T52" s="330">
        <f>R52*S52</f>
        <v>695.36644799999988</v>
      </c>
      <c r="U52" s="330">
        <f>VLOOKUP(P52,Tarifa1,2)</f>
        <v>957.375</v>
      </c>
      <c r="V52" s="330">
        <f>T52+U52</f>
        <v>1652.7414479999998</v>
      </c>
      <c r="W52" s="330">
        <f>VLOOKUP(P52,Credito1,2)</f>
        <v>0</v>
      </c>
      <c r="X52" s="330">
        <f>V52-W52</f>
        <v>1652.7414479999998</v>
      </c>
      <c r="Y52" s="330"/>
      <c r="Z52" s="330"/>
      <c r="AA52" s="330">
        <v>1184.3900000000001</v>
      </c>
      <c r="AB52" s="330"/>
      <c r="AC52" s="330"/>
      <c r="AD52" s="330">
        <f t="shared" si="40"/>
        <v>1184.3900000000001</v>
      </c>
      <c r="AE52" s="330">
        <f t="shared" ref="AE52:AE58" si="66">M52-AA52</f>
        <v>7734.03</v>
      </c>
      <c r="AF52" s="461">
        <v>39195</v>
      </c>
      <c r="AG52" s="487"/>
      <c r="AH52" s="488"/>
      <c r="AI52" s="370"/>
    </row>
    <row r="53" spans="2:35" s="166" customFormat="1" ht="33" customHeight="1" x14ac:dyDescent="0.2">
      <c r="B53" s="427">
        <v>12</v>
      </c>
      <c r="C53" s="341" t="s">
        <v>66</v>
      </c>
      <c r="D53" s="225" t="s">
        <v>67</v>
      </c>
      <c r="E53" s="428">
        <f t="shared" si="38"/>
        <v>384.22333333333336</v>
      </c>
      <c r="F53" s="330">
        <v>5763.35</v>
      </c>
      <c r="G53" s="428">
        <v>7</v>
      </c>
      <c r="H53" s="428">
        <f>G53</f>
        <v>7</v>
      </c>
      <c r="I53" s="428">
        <v>0</v>
      </c>
      <c r="J53" s="428">
        <v>0</v>
      </c>
      <c r="K53" s="428"/>
      <c r="L53" s="428"/>
      <c r="M53" s="330">
        <f t="shared" si="65"/>
        <v>5763.35</v>
      </c>
      <c r="N53" s="330"/>
      <c r="O53" s="330">
        <f>IF(E53=47.16,0,IF(E53&gt;47.16,J53*0.5,0))</f>
        <v>0</v>
      </c>
      <c r="P53" s="330">
        <f>F53+G53+H53+K53+O53+I53</f>
        <v>5777.35</v>
      </c>
      <c r="Q53" s="330">
        <f>VLOOKUP(P53,Tarifa1,1)</f>
        <v>2962.9549999999999</v>
      </c>
      <c r="R53" s="330">
        <f>P53-Q53</f>
        <v>2814.3950000000004</v>
      </c>
      <c r="S53" s="330">
        <f>VLOOKUP(P53,Tarifa1,3)</f>
        <v>0.21360000000000001</v>
      </c>
      <c r="T53" s="330">
        <f>R53*S53</f>
        <v>601.15477200000009</v>
      </c>
      <c r="U53" s="330">
        <f>VLOOKUP(P53,Tarifa1,2)</f>
        <v>313.8</v>
      </c>
      <c r="V53" s="330">
        <f>T53+U53</f>
        <v>914.95477200000005</v>
      </c>
      <c r="W53" s="330">
        <f>VLOOKUP(P53,Credito1,2)</f>
        <v>0</v>
      </c>
      <c r="X53" s="330">
        <f>V53-W53</f>
        <v>914.95477200000005</v>
      </c>
      <c r="Y53" s="330"/>
      <c r="Z53" s="330"/>
      <c r="AA53" s="330">
        <v>548.85</v>
      </c>
      <c r="AB53" s="330"/>
      <c r="AC53" s="330"/>
      <c r="AD53" s="330">
        <f t="shared" si="40"/>
        <v>548.85</v>
      </c>
      <c r="AE53" s="330">
        <f t="shared" si="66"/>
        <v>5214.5</v>
      </c>
      <c r="AF53" s="461">
        <v>39411</v>
      </c>
      <c r="AG53" s="487"/>
      <c r="AH53" s="488"/>
      <c r="AI53" s="370"/>
    </row>
    <row r="54" spans="2:35" s="166" customFormat="1" ht="32.25" customHeight="1" x14ac:dyDescent="0.2">
      <c r="B54" s="427">
        <v>13</v>
      </c>
      <c r="C54" s="341" t="s">
        <v>111</v>
      </c>
      <c r="D54" s="180" t="s">
        <v>112</v>
      </c>
      <c r="E54" s="428">
        <f t="shared" si="38"/>
        <v>467.78533333333331</v>
      </c>
      <c r="F54" s="330">
        <v>7016.78</v>
      </c>
      <c r="G54" s="428">
        <v>9</v>
      </c>
      <c r="H54" s="428">
        <f>G54</f>
        <v>9</v>
      </c>
      <c r="I54" s="428">
        <v>0</v>
      </c>
      <c r="J54" s="428">
        <v>0</v>
      </c>
      <c r="K54" s="428"/>
      <c r="L54" s="428"/>
      <c r="M54" s="330">
        <f t="shared" si="65"/>
        <v>7016.78</v>
      </c>
      <c r="N54" s="330"/>
      <c r="O54" s="330">
        <f>IF(E54=47.16,0,IF(E54&gt;47.16,J54*0.5,0))</f>
        <v>0</v>
      </c>
      <c r="P54" s="330">
        <f>F54+G54+H54+K54+O54+I54</f>
        <v>7034.78</v>
      </c>
      <c r="Q54" s="330">
        <f>VLOOKUP(P54,Tarifa1,1)</f>
        <v>5975.93</v>
      </c>
      <c r="R54" s="330">
        <f>P54-Q54</f>
        <v>1058.8499999999995</v>
      </c>
      <c r="S54" s="330">
        <f>VLOOKUP(P54,Tarifa1,3)</f>
        <v>0.23519999999999999</v>
      </c>
      <c r="T54" s="330">
        <f>R54*S54</f>
        <v>249.04151999999988</v>
      </c>
      <c r="U54" s="330">
        <f>VLOOKUP(P54,Tarifa1,2)</f>
        <v>957.375</v>
      </c>
      <c r="V54" s="330">
        <f>T54+U54</f>
        <v>1206.4165199999998</v>
      </c>
      <c r="W54" s="330">
        <f>VLOOKUP(P54,Credito1,2)</f>
        <v>0</v>
      </c>
      <c r="X54" s="330">
        <f>V54-W54</f>
        <v>1206.4165199999998</v>
      </c>
      <c r="Y54" s="330"/>
      <c r="Z54" s="330"/>
      <c r="AA54" s="330">
        <v>778.2</v>
      </c>
      <c r="AB54" s="330"/>
      <c r="AC54" s="330"/>
      <c r="AD54" s="330">
        <f t="shared" si="40"/>
        <v>778.2</v>
      </c>
      <c r="AE54" s="330">
        <f t="shared" si="66"/>
        <v>6238.58</v>
      </c>
      <c r="AF54" s="461">
        <v>39438</v>
      </c>
      <c r="AG54" s="487"/>
      <c r="AH54" s="488"/>
      <c r="AI54" s="370"/>
    </row>
    <row r="55" spans="2:35" s="166" customFormat="1" ht="32.25" customHeight="1" x14ac:dyDescent="0.2">
      <c r="B55" s="427">
        <v>14</v>
      </c>
      <c r="C55" s="341" t="s">
        <v>212</v>
      </c>
      <c r="D55" s="180" t="s">
        <v>238</v>
      </c>
      <c r="E55" s="428">
        <f t="shared" si="38"/>
        <v>320.35733333333332</v>
      </c>
      <c r="F55" s="330">
        <v>4805.3599999999997</v>
      </c>
      <c r="G55" s="428">
        <v>9</v>
      </c>
      <c r="H55" s="428">
        <f>G55</f>
        <v>9</v>
      </c>
      <c r="I55" s="428">
        <v>0</v>
      </c>
      <c r="J55" s="428">
        <v>0</v>
      </c>
      <c r="K55" s="428"/>
      <c r="L55" s="428"/>
      <c r="M55" s="330">
        <f t="shared" si="65"/>
        <v>4805.3599999999997</v>
      </c>
      <c r="N55" s="330"/>
      <c r="O55" s="330">
        <f>IF(E55=47.16,0,IF(E55&gt;47.16,J55*0.5,0))</f>
        <v>0</v>
      </c>
      <c r="P55" s="330">
        <f>F55+G55+H55+K55+O55+I55</f>
        <v>4823.3599999999997</v>
      </c>
      <c r="Q55" s="330">
        <f>VLOOKUP(P55,Tarifa1,1)</f>
        <v>2962.9549999999999</v>
      </c>
      <c r="R55" s="330">
        <f>P55-Q55</f>
        <v>1860.4049999999997</v>
      </c>
      <c r="S55" s="330">
        <f>VLOOKUP(P55,Tarifa1,3)</f>
        <v>0.21360000000000001</v>
      </c>
      <c r="T55" s="330">
        <f>R55*S55</f>
        <v>397.38250799999997</v>
      </c>
      <c r="U55" s="330">
        <f>VLOOKUP(P55,Tarifa1,2)</f>
        <v>313.8</v>
      </c>
      <c r="V55" s="330">
        <f>T55+U55</f>
        <v>711.18250799999998</v>
      </c>
      <c r="W55" s="330">
        <f>VLOOKUP(P55,Credito1,2)</f>
        <v>0</v>
      </c>
      <c r="X55" s="330">
        <f>V55-W55</f>
        <v>711.18250799999998</v>
      </c>
      <c r="Y55" s="330"/>
      <c r="Z55" s="330"/>
      <c r="AA55" s="330">
        <v>385.83</v>
      </c>
      <c r="AB55" s="330"/>
      <c r="AC55" s="330"/>
      <c r="AD55" s="330">
        <f t="shared" si="40"/>
        <v>385.83</v>
      </c>
      <c r="AE55" s="330">
        <f t="shared" si="66"/>
        <v>4419.53</v>
      </c>
      <c r="AF55" s="461">
        <v>41416</v>
      </c>
      <c r="AG55" s="487"/>
      <c r="AH55" s="488"/>
      <c r="AI55" s="370"/>
    </row>
    <row r="56" spans="2:35" s="166" customFormat="1" ht="33" customHeight="1" x14ac:dyDescent="0.2">
      <c r="B56" s="427">
        <v>15</v>
      </c>
      <c r="C56" s="341" t="s">
        <v>113</v>
      </c>
      <c r="D56" s="180" t="s">
        <v>112</v>
      </c>
      <c r="E56" s="428">
        <f t="shared" si="38"/>
        <v>467.78533333333331</v>
      </c>
      <c r="F56" s="330">
        <v>7016.78</v>
      </c>
      <c r="G56" s="428">
        <v>9</v>
      </c>
      <c r="H56" s="428">
        <f>G56</f>
        <v>9</v>
      </c>
      <c r="I56" s="428">
        <v>0</v>
      </c>
      <c r="J56" s="428">
        <v>0</v>
      </c>
      <c r="K56" s="428"/>
      <c r="L56" s="428"/>
      <c r="M56" s="330">
        <f t="shared" si="65"/>
        <v>7016.78</v>
      </c>
      <c r="N56" s="330"/>
      <c r="O56" s="330">
        <f>IF(E56=47.16,0,IF(E56&gt;47.16,J56*0.5,0))</f>
        <v>0</v>
      </c>
      <c r="P56" s="330">
        <f>F56+G56+H56+K56+O56+I56</f>
        <v>7034.78</v>
      </c>
      <c r="Q56" s="330">
        <f>VLOOKUP(P56,Tarifa1,1)</f>
        <v>5975.93</v>
      </c>
      <c r="R56" s="330">
        <f>P56-Q56</f>
        <v>1058.8499999999995</v>
      </c>
      <c r="S56" s="330">
        <f>VLOOKUP(P56,Tarifa1,3)</f>
        <v>0.23519999999999999</v>
      </c>
      <c r="T56" s="330">
        <f>R56*S56</f>
        <v>249.04151999999988</v>
      </c>
      <c r="U56" s="330">
        <f>VLOOKUP(P56,Tarifa1,2)</f>
        <v>957.375</v>
      </c>
      <c r="V56" s="330">
        <f>T56+U56</f>
        <v>1206.4165199999998</v>
      </c>
      <c r="W56" s="330">
        <f>VLOOKUP(P56,Credito1,2)</f>
        <v>0</v>
      </c>
      <c r="X56" s="330">
        <f>V56-W56</f>
        <v>1206.4165199999998</v>
      </c>
      <c r="Y56" s="330"/>
      <c r="Z56" s="330"/>
      <c r="AA56" s="330">
        <v>787.74</v>
      </c>
      <c r="AB56" s="330"/>
      <c r="AC56" s="330"/>
      <c r="AD56" s="330">
        <f t="shared" si="40"/>
        <v>787.74</v>
      </c>
      <c r="AE56" s="330">
        <f t="shared" si="66"/>
        <v>6229.04</v>
      </c>
      <c r="AF56" s="461">
        <v>40460</v>
      </c>
      <c r="AG56" s="487"/>
      <c r="AH56" s="488"/>
      <c r="AI56" s="370"/>
    </row>
    <row r="57" spans="2:35" s="166" customFormat="1" ht="36.75" customHeight="1" x14ac:dyDescent="0.2">
      <c r="B57" s="427">
        <v>16</v>
      </c>
      <c r="C57" s="341" t="s">
        <v>239</v>
      </c>
      <c r="D57" s="180" t="s">
        <v>112</v>
      </c>
      <c r="E57" s="428">
        <f t="shared" si="38"/>
        <v>467.78533333333331</v>
      </c>
      <c r="F57" s="330">
        <v>7016.78</v>
      </c>
      <c r="G57" s="428"/>
      <c r="H57" s="428"/>
      <c r="I57" s="428"/>
      <c r="J57" s="428"/>
      <c r="K57" s="428">
        <v>0</v>
      </c>
      <c r="L57" s="428"/>
      <c r="M57" s="330">
        <f t="shared" si="65"/>
        <v>7016.78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787.74</v>
      </c>
      <c r="AB57" s="330"/>
      <c r="AC57" s="330"/>
      <c r="AD57" s="330">
        <f t="shared" si="40"/>
        <v>787.74</v>
      </c>
      <c r="AE57" s="330">
        <f t="shared" si="66"/>
        <v>6229.04</v>
      </c>
      <c r="AF57" s="461">
        <v>38857</v>
      </c>
      <c r="AG57" s="487"/>
      <c r="AH57" s="488"/>
      <c r="AI57" s="370"/>
    </row>
    <row r="58" spans="2:35" s="166" customFormat="1" ht="37.5" customHeight="1" x14ac:dyDescent="0.2">
      <c r="B58" s="427">
        <v>17</v>
      </c>
      <c r="C58" s="341" t="s">
        <v>220</v>
      </c>
      <c r="D58" s="180" t="s">
        <v>240</v>
      </c>
      <c r="E58" s="428">
        <f t="shared" si="38"/>
        <v>408.84333333333331</v>
      </c>
      <c r="F58" s="330">
        <v>6132.65</v>
      </c>
      <c r="G58" s="428">
        <v>9</v>
      </c>
      <c r="H58" s="428">
        <f>G58</f>
        <v>9</v>
      </c>
      <c r="I58" s="428">
        <v>0</v>
      </c>
      <c r="J58" s="428">
        <v>0</v>
      </c>
      <c r="K58" s="428"/>
      <c r="L58" s="428"/>
      <c r="M58" s="330">
        <f t="shared" si="65"/>
        <v>6132.65</v>
      </c>
      <c r="N58" s="330"/>
      <c r="O58" s="330">
        <f>IF(E58=47.16,0,IF(E58&gt;47.16,J58*0.5,0))</f>
        <v>0</v>
      </c>
      <c r="P58" s="330">
        <f>F58+G58+H58+K58+O58+I58</f>
        <v>6150.65</v>
      </c>
      <c r="Q58" s="330">
        <f>VLOOKUP(P58,Tarifa1,1)</f>
        <v>5975.93</v>
      </c>
      <c r="R58" s="330">
        <f>P58-Q58</f>
        <v>174.71999999999935</v>
      </c>
      <c r="S58" s="330">
        <f>VLOOKUP(P58,Tarifa1,3)</f>
        <v>0.23519999999999999</v>
      </c>
      <c r="T58" s="330">
        <f>R58*S58</f>
        <v>41.094143999999844</v>
      </c>
      <c r="U58" s="330">
        <f>VLOOKUP(P58,Tarifa1,2)</f>
        <v>957.375</v>
      </c>
      <c r="V58" s="330">
        <f>T58+U58</f>
        <v>998.4691439999998</v>
      </c>
      <c r="W58" s="330">
        <f>VLOOKUP(P58,Credito1,2)</f>
        <v>0</v>
      </c>
      <c r="X58" s="330">
        <f>V58-W58</f>
        <v>998.4691439999998</v>
      </c>
      <c r="Y58" s="330"/>
      <c r="Z58" s="330"/>
      <c r="AA58" s="330">
        <v>608.54999999999995</v>
      </c>
      <c r="AB58" s="330"/>
      <c r="AC58" s="330"/>
      <c r="AD58" s="330">
        <f t="shared" si="40"/>
        <v>608.54999999999995</v>
      </c>
      <c r="AE58" s="330">
        <f t="shared" si="66"/>
        <v>5524.0999999999995</v>
      </c>
      <c r="AF58" s="461">
        <v>41556</v>
      </c>
      <c r="AG58" s="487"/>
      <c r="AH58" s="488"/>
      <c r="AI58" s="370"/>
    </row>
    <row r="59" spans="2:35" s="166" customFormat="1" ht="8.4499999999999993" hidden="1" customHeight="1" x14ac:dyDescent="0.2">
      <c r="B59" s="431"/>
      <c r="C59" s="431"/>
      <c r="D59" s="431"/>
      <c r="E59" s="428">
        <f t="shared" si="38"/>
        <v>0</v>
      </c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330">
        <f t="shared" si="40"/>
        <v>0</v>
      </c>
      <c r="AE59" s="431"/>
      <c r="AF59" s="346"/>
      <c r="AG59" s="431"/>
      <c r="AH59" s="431"/>
      <c r="AI59" s="370"/>
    </row>
    <row r="60" spans="2:35" s="166" customFormat="1" ht="21" hidden="1" customHeight="1" x14ac:dyDescent="0.2">
      <c r="B60" s="431"/>
      <c r="C60" s="431"/>
      <c r="D60" s="431"/>
      <c r="E60" s="428">
        <f t="shared" si="38"/>
        <v>0</v>
      </c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330">
        <f t="shared" si="40"/>
        <v>0</v>
      </c>
      <c r="AE60" s="431"/>
      <c r="AF60" s="346"/>
      <c r="AG60" s="431"/>
      <c r="AH60" s="431"/>
      <c r="AI60" s="370"/>
    </row>
    <row r="61" spans="2:35" s="166" customFormat="1" ht="44.25" customHeight="1" x14ac:dyDescent="0.2">
      <c r="B61" s="431"/>
      <c r="C61" s="431"/>
      <c r="D61" s="431"/>
      <c r="E61" s="428">
        <f t="shared" si="38"/>
        <v>0</v>
      </c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330">
        <f t="shared" si="40"/>
        <v>0</v>
      </c>
      <c r="AE61" s="431"/>
      <c r="AF61" s="346"/>
      <c r="AG61" s="433"/>
      <c r="AH61" s="434"/>
      <c r="AI61" s="370"/>
    </row>
    <row r="62" spans="2:35" s="166" customFormat="1" ht="21" customHeight="1" x14ac:dyDescent="0.2">
      <c r="B62" s="431"/>
      <c r="C62" s="431"/>
      <c r="D62" s="431"/>
      <c r="E62" s="428">
        <f t="shared" si="38"/>
        <v>0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330">
        <f t="shared" si="40"/>
        <v>0</v>
      </c>
      <c r="AE62" s="431"/>
      <c r="AF62" s="346"/>
      <c r="AG62" s="433"/>
      <c r="AH62" s="434"/>
      <c r="AI62" s="370"/>
    </row>
    <row r="63" spans="2:35" s="166" customFormat="1" ht="42" customHeight="1" x14ac:dyDescent="0.2">
      <c r="B63" s="427"/>
      <c r="C63" s="425" t="s">
        <v>71</v>
      </c>
      <c r="D63" s="225"/>
      <c r="E63" s="428">
        <f t="shared" si="38"/>
        <v>0</v>
      </c>
      <c r="F63" s="330"/>
      <c r="G63" s="428">
        <v>5</v>
      </c>
      <c r="H63" s="428">
        <f>G63</f>
        <v>5</v>
      </c>
      <c r="I63" s="428">
        <v>0</v>
      </c>
      <c r="J63" s="428">
        <v>0</v>
      </c>
      <c r="K63" s="428"/>
      <c r="L63" s="428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>
        <f t="shared" si="40"/>
        <v>0</v>
      </c>
      <c r="AE63" s="330"/>
      <c r="AF63" s="346"/>
      <c r="AG63" s="487"/>
      <c r="AH63" s="488"/>
      <c r="AI63" s="370"/>
    </row>
    <row r="64" spans="2:35" s="166" customFormat="1" ht="47.25" customHeight="1" x14ac:dyDescent="0.2">
      <c r="B64" s="427">
        <v>18</v>
      </c>
      <c r="C64" s="341" t="s">
        <v>203</v>
      </c>
      <c r="D64" s="230" t="s">
        <v>72</v>
      </c>
      <c r="E64" s="428">
        <f t="shared" si="38"/>
        <v>594.56133333333332</v>
      </c>
      <c r="F64" s="330">
        <v>8918.42</v>
      </c>
      <c r="G64" s="428">
        <v>6</v>
      </c>
      <c r="H64" s="428">
        <f>G64</f>
        <v>6</v>
      </c>
      <c r="I64" s="428">
        <v>0</v>
      </c>
      <c r="J64" s="428">
        <v>0</v>
      </c>
      <c r="K64" s="428"/>
      <c r="L64" s="428"/>
      <c r="M64" s="330">
        <f>F64+L64+Z64</f>
        <v>8918.42</v>
      </c>
      <c r="N64" s="330"/>
      <c r="O64" s="330">
        <f>IF(E64=47.16,0,IF(E64&gt;47.16,J64*0.5,0))</f>
        <v>0</v>
      </c>
      <c r="P64" s="330">
        <f>F64+G64+H64+K64+O64+I64</f>
        <v>8930.42</v>
      </c>
      <c r="Q64" s="330">
        <f t="shared" ref="Q64" si="67">VLOOKUP(P64,Tarifa1,1)</f>
        <v>5975.93</v>
      </c>
      <c r="R64" s="330">
        <f>P64-Q64</f>
        <v>2954.49</v>
      </c>
      <c r="S64" s="330">
        <f t="shared" ref="S64" si="68">VLOOKUP(P64,Tarifa1,3)</f>
        <v>0.23519999999999999</v>
      </c>
      <c r="T64" s="330">
        <f>R64*S64</f>
        <v>694.89604799999995</v>
      </c>
      <c r="U64" s="330">
        <f t="shared" ref="U64" si="69">VLOOKUP(P64,Tarifa1,2)</f>
        <v>957.375</v>
      </c>
      <c r="V64" s="330">
        <f>T64+U64</f>
        <v>1652.2710480000001</v>
      </c>
      <c r="W64" s="330">
        <f t="shared" ref="W64" si="70">VLOOKUP(P64,Credito1,2)</f>
        <v>0</v>
      </c>
      <c r="X64" s="330">
        <f>V64-W64</f>
        <v>1652.2710480000001</v>
      </c>
      <c r="Y64" s="330"/>
      <c r="Z64" s="330"/>
      <c r="AA64" s="330">
        <v>1193.93</v>
      </c>
      <c r="AB64" s="330"/>
      <c r="AC64" s="330"/>
      <c r="AD64" s="330">
        <f t="shared" si="40"/>
        <v>1193.93</v>
      </c>
      <c r="AE64" s="330">
        <f>M64-AA64</f>
        <v>7724.49</v>
      </c>
      <c r="AF64" s="461">
        <v>39314</v>
      </c>
      <c r="AG64" s="487"/>
      <c r="AH64" s="488"/>
      <c r="AI64" s="370"/>
    </row>
    <row r="65" spans="1:35" s="166" customFormat="1" ht="55.15" customHeight="1" x14ac:dyDescent="0.2">
      <c r="B65" s="427">
        <v>19</v>
      </c>
      <c r="C65" s="341" t="s">
        <v>73</v>
      </c>
      <c r="D65" s="230" t="s">
        <v>67</v>
      </c>
      <c r="E65" s="428">
        <f t="shared" si="38"/>
        <v>384.22333333333336</v>
      </c>
      <c r="F65" s="432">
        <v>5763.35</v>
      </c>
      <c r="G65" s="428">
        <v>7</v>
      </c>
      <c r="H65" s="428">
        <f>G65</f>
        <v>7</v>
      </c>
      <c r="I65" s="428">
        <v>0</v>
      </c>
      <c r="J65" s="428">
        <v>0</v>
      </c>
      <c r="K65" s="428"/>
      <c r="L65" s="428"/>
      <c r="M65" s="330">
        <f>F65</f>
        <v>5763.35</v>
      </c>
      <c r="N65" s="330"/>
      <c r="O65" s="330">
        <f>IF(E65=47.16,0,IF(E65&gt;47.16,J65*0.5,0))</f>
        <v>0</v>
      </c>
      <c r="P65" s="330">
        <f>F65+G65+H65+K65+O65+I65</f>
        <v>5777.35</v>
      </c>
      <c r="Q65" s="330">
        <f>VLOOKUP(P65,Tarifa1,1)</f>
        <v>2962.9549999999999</v>
      </c>
      <c r="R65" s="330">
        <f>P65-Q65</f>
        <v>2814.3950000000004</v>
      </c>
      <c r="S65" s="330">
        <f>VLOOKUP(P65,Tarifa1,3)</f>
        <v>0.21360000000000001</v>
      </c>
      <c r="T65" s="330">
        <f>R65*S65</f>
        <v>601.15477200000009</v>
      </c>
      <c r="U65" s="330">
        <f>VLOOKUP(P65,Tarifa1,2)</f>
        <v>313.8</v>
      </c>
      <c r="V65" s="330">
        <f>T65+U65</f>
        <v>914.95477200000005</v>
      </c>
      <c r="W65" s="330">
        <f>VLOOKUP(P65,Credito1,2)</f>
        <v>0</v>
      </c>
      <c r="X65" s="330">
        <f>V65-W65</f>
        <v>914.95477200000005</v>
      </c>
      <c r="Y65" s="330"/>
      <c r="Z65" s="330"/>
      <c r="AA65" s="330">
        <v>598.38</v>
      </c>
      <c r="AB65" s="330"/>
      <c r="AC65" s="330"/>
      <c r="AD65" s="330">
        <f t="shared" si="40"/>
        <v>598.38</v>
      </c>
      <c r="AE65" s="330">
        <f t="shared" ref="AE65:AE78" si="71">M65-AA65</f>
        <v>5164.97</v>
      </c>
      <c r="AF65" s="461">
        <v>39071</v>
      </c>
      <c r="AG65" s="487"/>
      <c r="AH65" s="488"/>
      <c r="AI65" s="370"/>
    </row>
    <row r="66" spans="1:35" s="166" customFormat="1" ht="39" customHeight="1" x14ac:dyDescent="0.2">
      <c r="B66" s="427"/>
      <c r="C66" s="425" t="s">
        <v>74</v>
      </c>
      <c r="D66" s="225"/>
      <c r="E66" s="428">
        <f t="shared" si="38"/>
        <v>0</v>
      </c>
      <c r="F66" s="330"/>
      <c r="G66" s="428">
        <v>8</v>
      </c>
      <c r="H66" s="428">
        <f>G66</f>
        <v>8</v>
      </c>
      <c r="I66" s="428">
        <v>0</v>
      </c>
      <c r="J66" s="428">
        <v>0</v>
      </c>
      <c r="K66" s="428"/>
      <c r="L66" s="428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>
        <f t="shared" si="40"/>
        <v>0</v>
      </c>
      <c r="AE66" s="330">
        <f t="shared" si="71"/>
        <v>0</v>
      </c>
      <c r="AF66" s="463"/>
      <c r="AG66" s="487"/>
      <c r="AH66" s="488"/>
      <c r="AI66" s="370"/>
    </row>
    <row r="67" spans="1:35" s="166" customFormat="1" ht="30.6" customHeight="1" x14ac:dyDescent="0.2">
      <c r="B67" s="427">
        <v>20</v>
      </c>
      <c r="C67" s="180" t="s">
        <v>75</v>
      </c>
      <c r="D67" s="230" t="s">
        <v>76</v>
      </c>
      <c r="E67" s="428">
        <f t="shared" si="38"/>
        <v>393.63</v>
      </c>
      <c r="F67" s="432">
        <v>5904.45</v>
      </c>
      <c r="G67" s="428">
        <v>7</v>
      </c>
      <c r="H67" s="428">
        <f t="shared" ref="H67" si="72">G67</f>
        <v>7</v>
      </c>
      <c r="I67" s="428">
        <v>0</v>
      </c>
      <c r="J67" s="428">
        <v>0</v>
      </c>
      <c r="K67" s="428"/>
      <c r="L67" s="428"/>
      <c r="M67" s="330">
        <f>F67+L67+Z67</f>
        <v>5904.45</v>
      </c>
      <c r="N67" s="330"/>
      <c r="O67" s="330">
        <f t="shared" ref="O67" si="73">IF(E67=47.16,0,IF(E67&gt;47.16,J67*0.5,0))</f>
        <v>0</v>
      </c>
      <c r="P67" s="330">
        <f t="shared" ref="P67" si="74">F67+G67+H67+K67+O67+I67</f>
        <v>5918.45</v>
      </c>
      <c r="Q67" s="330">
        <f t="shared" ref="Q67" si="75">VLOOKUP(P67,Tarifa1,1)</f>
        <v>2962.9549999999999</v>
      </c>
      <c r="R67" s="330">
        <f t="shared" ref="R67" si="76">P67-Q67</f>
        <v>2955.4949999999999</v>
      </c>
      <c r="S67" s="330">
        <f t="shared" ref="S67" si="77">VLOOKUP(P67,Tarifa1,3)</f>
        <v>0.21360000000000001</v>
      </c>
      <c r="T67" s="330">
        <f t="shared" ref="T67" si="78">R67*S67</f>
        <v>631.29373199999998</v>
      </c>
      <c r="U67" s="330">
        <f t="shared" ref="U67" si="79">VLOOKUP(P67,Tarifa1,2)</f>
        <v>313.8</v>
      </c>
      <c r="V67" s="330">
        <f t="shared" ref="V67" si="80">T67+U67</f>
        <v>945.09373200000005</v>
      </c>
      <c r="W67" s="330">
        <f t="shared" ref="W67" si="81">VLOOKUP(P67,Credito1,2)</f>
        <v>0</v>
      </c>
      <c r="X67" s="330">
        <f t="shared" ref="X67" si="82">V67-W67</f>
        <v>945.09373200000005</v>
      </c>
      <c r="Y67" s="330"/>
      <c r="Z67" s="330"/>
      <c r="AA67" s="330">
        <v>574.13</v>
      </c>
      <c r="AB67" s="330"/>
      <c r="AC67" s="330"/>
      <c r="AD67" s="330">
        <f t="shared" si="40"/>
        <v>574.13</v>
      </c>
      <c r="AE67" s="330">
        <f t="shared" si="71"/>
        <v>5330.32</v>
      </c>
      <c r="AF67" s="461">
        <v>39373</v>
      </c>
      <c r="AG67" s="487"/>
      <c r="AH67" s="488"/>
      <c r="AI67" s="370"/>
    </row>
    <row r="68" spans="1:35" s="166" customFormat="1" ht="43.9" customHeight="1" x14ac:dyDescent="0.2">
      <c r="B68" s="427"/>
      <c r="C68" s="440" t="s">
        <v>77</v>
      </c>
      <c r="D68" s="225"/>
      <c r="E68" s="428">
        <f t="shared" si="38"/>
        <v>0</v>
      </c>
      <c r="F68" s="330"/>
      <c r="G68" s="428">
        <v>0</v>
      </c>
      <c r="H68" s="428">
        <f>G68</f>
        <v>0</v>
      </c>
      <c r="I68" s="428">
        <v>0</v>
      </c>
      <c r="J68" s="428">
        <v>0</v>
      </c>
      <c r="K68" s="428"/>
      <c r="L68" s="428"/>
      <c r="M68" s="330"/>
      <c r="N68" s="330"/>
      <c r="O68" s="330">
        <f t="shared" ref="O68:O78" si="83">IF(E68=47.16,0,IF(E68&gt;47.16,J68*0.5,0))</f>
        <v>0</v>
      </c>
      <c r="P68" s="330">
        <f t="shared" ref="P68:P78" si="84">F68+G68+H68+K68+O68+I68</f>
        <v>0</v>
      </c>
      <c r="Q68" s="330" t="e">
        <f t="shared" ref="Q68:Q78" si="85">VLOOKUP(P68,Tarifa1,1)</f>
        <v>#N/A</v>
      </c>
      <c r="R68" s="330" t="e">
        <f t="shared" ref="R68:R78" si="86">P68-Q68</f>
        <v>#N/A</v>
      </c>
      <c r="S68" s="330" t="e">
        <f t="shared" ref="S68:S78" si="87">VLOOKUP(P68,Tarifa1,3)</f>
        <v>#N/A</v>
      </c>
      <c r="T68" s="330" t="e">
        <f t="shared" ref="T68:T78" si="88">R68*S68</f>
        <v>#N/A</v>
      </c>
      <c r="U68" s="330" t="e">
        <f t="shared" ref="U68:U78" si="89">VLOOKUP(P68,Tarifa1,2)</f>
        <v>#N/A</v>
      </c>
      <c r="V68" s="330" t="e">
        <f t="shared" ref="V68:V78" si="90">T68+U68</f>
        <v>#N/A</v>
      </c>
      <c r="W68" s="330" t="e">
        <f t="shared" ref="W68:W78" si="91">VLOOKUP(P68,Credito1,2)</f>
        <v>#N/A</v>
      </c>
      <c r="X68" s="330" t="e">
        <f t="shared" ref="X68:X78" si="92">V68-W68</f>
        <v>#N/A</v>
      </c>
      <c r="Y68" s="330"/>
      <c r="Z68" s="330"/>
      <c r="AA68" s="330"/>
      <c r="AB68" s="330"/>
      <c r="AC68" s="330"/>
      <c r="AD68" s="330">
        <f t="shared" si="40"/>
        <v>0</v>
      </c>
      <c r="AE68" s="330">
        <f t="shared" si="71"/>
        <v>0</v>
      </c>
      <c r="AF68" s="463"/>
      <c r="AG68" s="487"/>
      <c r="AH68" s="488"/>
      <c r="AI68" s="370"/>
    </row>
    <row r="69" spans="1:35" s="166" customFormat="1" ht="30.75" customHeight="1" x14ac:dyDescent="0.2">
      <c r="B69" s="427">
        <v>21</v>
      </c>
      <c r="C69" s="341" t="s">
        <v>78</v>
      </c>
      <c r="D69" s="441" t="s">
        <v>79</v>
      </c>
      <c r="E69" s="428">
        <f t="shared" si="38"/>
        <v>328.66200000000003</v>
      </c>
      <c r="F69" s="432">
        <v>4929.93</v>
      </c>
      <c r="G69" s="428">
        <v>0</v>
      </c>
      <c r="H69" s="428">
        <f>G69</f>
        <v>0</v>
      </c>
      <c r="I69" s="428">
        <v>0</v>
      </c>
      <c r="J69" s="428">
        <v>0</v>
      </c>
      <c r="K69" s="428"/>
      <c r="L69" s="428"/>
      <c r="M69" s="330">
        <f>F69+L69+Z69</f>
        <v>4929.93</v>
      </c>
      <c r="N69" s="330"/>
      <c r="O69" s="330">
        <f t="shared" si="83"/>
        <v>0</v>
      </c>
      <c r="P69" s="330">
        <f t="shared" si="84"/>
        <v>4929.93</v>
      </c>
      <c r="Q69" s="330">
        <f t="shared" si="85"/>
        <v>2962.9549999999999</v>
      </c>
      <c r="R69" s="330">
        <f t="shared" si="86"/>
        <v>1966.9750000000004</v>
      </c>
      <c r="S69" s="330">
        <f t="shared" si="87"/>
        <v>0.21360000000000001</v>
      </c>
      <c r="T69" s="330">
        <f t="shared" si="88"/>
        <v>420.14586000000008</v>
      </c>
      <c r="U69" s="330">
        <f t="shared" si="89"/>
        <v>313.8</v>
      </c>
      <c r="V69" s="330">
        <f t="shared" si="90"/>
        <v>733.94586000000004</v>
      </c>
      <c r="W69" s="330">
        <f t="shared" si="91"/>
        <v>0</v>
      </c>
      <c r="X69" s="330">
        <f t="shared" si="92"/>
        <v>733.94586000000004</v>
      </c>
      <c r="Y69" s="330"/>
      <c r="Z69" s="330"/>
      <c r="AA69" s="330">
        <v>370.74</v>
      </c>
      <c r="AB69" s="330"/>
      <c r="AC69" s="330"/>
      <c r="AD69" s="330">
        <f t="shared" si="40"/>
        <v>370.74</v>
      </c>
      <c r="AE69" s="330">
        <f t="shared" si="71"/>
        <v>4559.1900000000005</v>
      </c>
      <c r="AF69" s="461">
        <v>39446</v>
      </c>
      <c r="AG69" s="487"/>
      <c r="AH69" s="488"/>
      <c r="AI69" s="370"/>
    </row>
    <row r="70" spans="1:35" s="166" customFormat="1" ht="31.5" customHeight="1" x14ac:dyDescent="0.2">
      <c r="B70" s="427"/>
      <c r="C70" s="425" t="s">
        <v>80</v>
      </c>
      <c r="D70" s="225"/>
      <c r="E70" s="428">
        <f t="shared" si="38"/>
        <v>0</v>
      </c>
      <c r="F70" s="330"/>
      <c r="G70" s="428">
        <v>0</v>
      </c>
      <c r="H70" s="428">
        <f>G70</f>
        <v>0</v>
      </c>
      <c r="I70" s="428">
        <v>0</v>
      </c>
      <c r="J70" s="428">
        <v>0</v>
      </c>
      <c r="K70" s="428"/>
      <c r="L70" s="428" t="s">
        <v>179</v>
      </c>
      <c r="M70" s="330"/>
      <c r="N70" s="330"/>
      <c r="O70" s="330">
        <f t="shared" si="83"/>
        <v>0</v>
      </c>
      <c r="P70" s="330">
        <f t="shared" si="84"/>
        <v>0</v>
      </c>
      <c r="Q70" s="330" t="e">
        <f t="shared" si="85"/>
        <v>#N/A</v>
      </c>
      <c r="R70" s="330" t="e">
        <f t="shared" si="86"/>
        <v>#N/A</v>
      </c>
      <c r="S70" s="330" t="e">
        <f t="shared" si="87"/>
        <v>#N/A</v>
      </c>
      <c r="T70" s="330" t="e">
        <f t="shared" si="88"/>
        <v>#N/A</v>
      </c>
      <c r="U70" s="330" t="e">
        <f t="shared" si="89"/>
        <v>#N/A</v>
      </c>
      <c r="V70" s="330" t="e">
        <f t="shared" si="90"/>
        <v>#N/A</v>
      </c>
      <c r="W70" s="330" t="e">
        <f t="shared" si="91"/>
        <v>#N/A</v>
      </c>
      <c r="X70" s="330" t="e">
        <f t="shared" si="92"/>
        <v>#N/A</v>
      </c>
      <c r="Y70" s="330"/>
      <c r="Z70" s="330"/>
      <c r="AA70" s="330"/>
      <c r="AB70" s="330"/>
      <c r="AC70" s="330"/>
      <c r="AD70" s="330">
        <f t="shared" si="40"/>
        <v>0</v>
      </c>
      <c r="AE70" s="330">
        <f t="shared" si="71"/>
        <v>0</v>
      </c>
      <c r="AF70" s="463"/>
      <c r="AG70" s="487"/>
      <c r="AH70" s="488"/>
      <c r="AI70" s="370"/>
    </row>
    <row r="71" spans="1:35" s="166" customFormat="1" ht="28.5" customHeight="1" x14ac:dyDescent="0.2">
      <c r="B71" s="427">
        <v>22</v>
      </c>
      <c r="C71" s="341" t="s">
        <v>204</v>
      </c>
      <c r="D71" s="225" t="s">
        <v>81</v>
      </c>
      <c r="E71" s="428">
        <f t="shared" si="38"/>
        <v>408.84333333333331</v>
      </c>
      <c r="F71" s="330">
        <v>6132.65</v>
      </c>
      <c r="G71" s="428"/>
      <c r="H71" s="428"/>
      <c r="I71" s="428"/>
      <c r="J71" s="428"/>
      <c r="K71" s="428"/>
      <c r="L71" s="428"/>
      <c r="M71" s="330">
        <f t="shared" ref="M71:M77" si="93">F71+L71+Z71</f>
        <v>6132.65</v>
      </c>
      <c r="N71" s="330"/>
      <c r="O71" s="330">
        <f t="shared" si="83"/>
        <v>0</v>
      </c>
      <c r="P71" s="330">
        <f t="shared" si="84"/>
        <v>6132.65</v>
      </c>
      <c r="Q71" s="330">
        <f t="shared" si="85"/>
        <v>5975.93</v>
      </c>
      <c r="R71" s="330">
        <f t="shared" si="86"/>
        <v>156.71999999999935</v>
      </c>
      <c r="S71" s="330">
        <f t="shared" si="87"/>
        <v>0.23519999999999999</v>
      </c>
      <c r="T71" s="330">
        <f t="shared" si="88"/>
        <v>36.860543999999848</v>
      </c>
      <c r="U71" s="330">
        <f t="shared" si="89"/>
        <v>957.375</v>
      </c>
      <c r="V71" s="330">
        <f t="shared" si="90"/>
        <v>994.23554399999989</v>
      </c>
      <c r="W71" s="330">
        <f t="shared" si="91"/>
        <v>0</v>
      </c>
      <c r="X71" s="330">
        <f t="shared" si="92"/>
        <v>994.23554399999989</v>
      </c>
      <c r="Y71" s="330"/>
      <c r="Z71" s="330"/>
      <c r="AA71" s="330">
        <v>608.54999999999995</v>
      </c>
      <c r="AB71" s="330"/>
      <c r="AC71" s="330"/>
      <c r="AD71" s="330">
        <f t="shared" si="40"/>
        <v>608.54999999999995</v>
      </c>
      <c r="AE71" s="330">
        <f t="shared" si="71"/>
        <v>5524.0999999999995</v>
      </c>
      <c r="AF71" s="463">
        <v>39934</v>
      </c>
      <c r="AG71" s="487"/>
      <c r="AH71" s="488"/>
      <c r="AI71" s="370"/>
    </row>
    <row r="72" spans="1:35" s="166" customFormat="1" ht="31.5" customHeight="1" x14ac:dyDescent="0.2">
      <c r="B72" s="427">
        <v>23</v>
      </c>
      <c r="C72" s="341" t="s">
        <v>205</v>
      </c>
      <c r="D72" s="225" t="s">
        <v>67</v>
      </c>
      <c r="E72" s="428">
        <f t="shared" si="38"/>
        <v>290.14666666666665</v>
      </c>
      <c r="F72" s="330">
        <v>4352.2</v>
      </c>
      <c r="G72" s="428">
        <v>0</v>
      </c>
      <c r="H72" s="428">
        <f t="shared" ref="H72:H78" si="94">G72</f>
        <v>0</v>
      </c>
      <c r="I72" s="428">
        <v>0</v>
      </c>
      <c r="J72" s="428">
        <v>0</v>
      </c>
      <c r="K72" s="428"/>
      <c r="L72" s="428"/>
      <c r="M72" s="330">
        <f t="shared" si="93"/>
        <v>4352.2</v>
      </c>
      <c r="N72" s="330"/>
      <c r="O72" s="330">
        <f t="shared" si="83"/>
        <v>0</v>
      </c>
      <c r="P72" s="330">
        <f t="shared" si="84"/>
        <v>4352.2</v>
      </c>
      <c r="Q72" s="330">
        <f t="shared" si="85"/>
        <v>2962.9549999999999</v>
      </c>
      <c r="R72" s="330">
        <f t="shared" si="86"/>
        <v>1389.2449999999999</v>
      </c>
      <c r="S72" s="330">
        <f t="shared" si="87"/>
        <v>0.21360000000000001</v>
      </c>
      <c r="T72" s="330">
        <f t="shared" si="88"/>
        <v>296.74273199999999</v>
      </c>
      <c r="U72" s="330">
        <f t="shared" si="89"/>
        <v>313.8</v>
      </c>
      <c r="V72" s="330">
        <f t="shared" si="90"/>
        <v>610.542732</v>
      </c>
      <c r="W72" s="330">
        <f t="shared" si="91"/>
        <v>0</v>
      </c>
      <c r="X72" s="330">
        <f t="shared" si="92"/>
        <v>610.542732</v>
      </c>
      <c r="Y72" s="330"/>
      <c r="Z72" s="330"/>
      <c r="AA72" s="330">
        <v>338.37</v>
      </c>
      <c r="AB72" s="330"/>
      <c r="AC72" s="330"/>
      <c r="AD72" s="330">
        <f t="shared" si="40"/>
        <v>338.37</v>
      </c>
      <c r="AE72" s="330">
        <f t="shared" si="71"/>
        <v>4013.83</v>
      </c>
      <c r="AF72" s="463">
        <v>39497</v>
      </c>
      <c r="AG72" s="487"/>
      <c r="AH72" s="488"/>
      <c r="AI72" s="370"/>
    </row>
    <row r="73" spans="1:35" s="166" customFormat="1" ht="32.25" customHeight="1" x14ac:dyDescent="0.2">
      <c r="B73" s="427">
        <v>24</v>
      </c>
      <c r="C73" s="341" t="s">
        <v>82</v>
      </c>
      <c r="D73" s="225" t="s">
        <v>83</v>
      </c>
      <c r="E73" s="428">
        <f t="shared" si="38"/>
        <v>334.98266666666666</v>
      </c>
      <c r="F73" s="330">
        <v>5024.74</v>
      </c>
      <c r="G73" s="428">
        <v>9</v>
      </c>
      <c r="H73" s="428">
        <f t="shared" si="94"/>
        <v>9</v>
      </c>
      <c r="I73" s="428">
        <v>0</v>
      </c>
      <c r="J73" s="428">
        <v>0</v>
      </c>
      <c r="K73" s="428"/>
      <c r="L73" s="428"/>
      <c r="M73" s="330">
        <f t="shared" si="93"/>
        <v>5024.74</v>
      </c>
      <c r="N73" s="330"/>
      <c r="O73" s="330">
        <f t="shared" si="83"/>
        <v>0</v>
      </c>
      <c r="P73" s="330">
        <f t="shared" si="84"/>
        <v>5042.74</v>
      </c>
      <c r="Q73" s="330">
        <f t="shared" si="85"/>
        <v>2962.9549999999999</v>
      </c>
      <c r="R73" s="330">
        <f t="shared" si="86"/>
        <v>2079.7849999999999</v>
      </c>
      <c r="S73" s="330">
        <f t="shared" si="87"/>
        <v>0.21360000000000001</v>
      </c>
      <c r="T73" s="330">
        <f t="shared" si="88"/>
        <v>444.242076</v>
      </c>
      <c r="U73" s="330">
        <f t="shared" si="89"/>
        <v>313.8</v>
      </c>
      <c r="V73" s="330">
        <f t="shared" si="90"/>
        <v>758.04207599999995</v>
      </c>
      <c r="W73" s="330">
        <f t="shared" si="91"/>
        <v>0</v>
      </c>
      <c r="X73" s="330">
        <f t="shared" si="92"/>
        <v>758.04207599999995</v>
      </c>
      <c r="Y73" s="330"/>
      <c r="Z73" s="330"/>
      <c r="AA73" s="330">
        <v>385.91</v>
      </c>
      <c r="AB73" s="330"/>
      <c r="AC73" s="330"/>
      <c r="AD73" s="330">
        <f t="shared" si="40"/>
        <v>385.91</v>
      </c>
      <c r="AE73" s="330">
        <f t="shared" si="71"/>
        <v>4638.83</v>
      </c>
      <c r="AF73" s="461">
        <v>40495</v>
      </c>
      <c r="AG73" s="487"/>
      <c r="AH73" s="488"/>
      <c r="AI73" s="370"/>
    </row>
    <row r="74" spans="1:35" s="166" customFormat="1" ht="31.5" customHeight="1" x14ac:dyDescent="0.2">
      <c r="B74" s="427">
        <v>25</v>
      </c>
      <c r="C74" s="341" t="s">
        <v>84</v>
      </c>
      <c r="D74" s="180" t="s">
        <v>85</v>
      </c>
      <c r="E74" s="428">
        <f t="shared" si="38"/>
        <v>378.63733333333334</v>
      </c>
      <c r="F74" s="330">
        <v>5679.56</v>
      </c>
      <c r="G74" s="428">
        <v>0</v>
      </c>
      <c r="H74" s="428">
        <f t="shared" si="94"/>
        <v>0</v>
      </c>
      <c r="I74" s="428">
        <v>0</v>
      </c>
      <c r="J74" s="428">
        <v>0</v>
      </c>
      <c r="K74" s="428"/>
      <c r="L74" s="428"/>
      <c r="M74" s="330">
        <f t="shared" si="93"/>
        <v>5679.56</v>
      </c>
      <c r="N74" s="330"/>
      <c r="O74" s="330">
        <f t="shared" si="83"/>
        <v>0</v>
      </c>
      <c r="P74" s="330">
        <f t="shared" si="84"/>
        <v>5679.56</v>
      </c>
      <c r="Q74" s="330">
        <f t="shared" si="85"/>
        <v>2962.9549999999999</v>
      </c>
      <c r="R74" s="330">
        <f t="shared" si="86"/>
        <v>2716.6050000000005</v>
      </c>
      <c r="S74" s="330">
        <f t="shared" si="87"/>
        <v>0.21360000000000001</v>
      </c>
      <c r="T74" s="330">
        <f t="shared" si="88"/>
        <v>580.26682800000015</v>
      </c>
      <c r="U74" s="330">
        <f t="shared" si="89"/>
        <v>313.8</v>
      </c>
      <c r="V74" s="330">
        <f t="shared" si="90"/>
        <v>894.06682800000021</v>
      </c>
      <c r="W74" s="330">
        <f t="shared" si="91"/>
        <v>0</v>
      </c>
      <c r="X74" s="330">
        <f t="shared" si="92"/>
        <v>894.06682800000021</v>
      </c>
      <c r="Y74" s="330"/>
      <c r="Z74" s="330"/>
      <c r="AA74" s="330">
        <v>527.36</v>
      </c>
      <c r="AB74" s="330"/>
      <c r="AC74" s="330"/>
      <c r="AD74" s="330">
        <f t="shared" si="40"/>
        <v>527.36</v>
      </c>
      <c r="AE74" s="330">
        <f t="shared" si="71"/>
        <v>5152.2000000000007</v>
      </c>
      <c r="AF74" s="461">
        <v>39918</v>
      </c>
      <c r="AG74" s="487"/>
      <c r="AH74" s="488"/>
      <c r="AI74" s="370"/>
    </row>
    <row r="75" spans="1:35" s="166" customFormat="1" ht="34.5" customHeight="1" x14ac:dyDescent="0.2">
      <c r="B75" s="427">
        <v>26</v>
      </c>
      <c r="C75" s="341" t="s">
        <v>86</v>
      </c>
      <c r="D75" s="225" t="s">
        <v>87</v>
      </c>
      <c r="E75" s="428">
        <f t="shared" si="38"/>
        <v>249.76733333333334</v>
      </c>
      <c r="F75" s="330">
        <v>3746.51</v>
      </c>
      <c r="G75" s="428">
        <v>0</v>
      </c>
      <c r="H75" s="428">
        <f t="shared" si="94"/>
        <v>0</v>
      </c>
      <c r="I75" s="428">
        <v>0</v>
      </c>
      <c r="J75" s="428">
        <v>0</v>
      </c>
      <c r="K75" s="428">
        <v>0</v>
      </c>
      <c r="L75" s="428"/>
      <c r="M75" s="330">
        <f t="shared" si="93"/>
        <v>3746.51</v>
      </c>
      <c r="N75" s="330"/>
      <c r="O75" s="330">
        <f t="shared" si="83"/>
        <v>0</v>
      </c>
      <c r="P75" s="330">
        <f t="shared" si="84"/>
        <v>3746.51</v>
      </c>
      <c r="Q75" s="330">
        <f t="shared" si="85"/>
        <v>2962.9549999999999</v>
      </c>
      <c r="R75" s="330">
        <f t="shared" si="86"/>
        <v>783.55500000000029</v>
      </c>
      <c r="S75" s="330">
        <f t="shared" si="87"/>
        <v>0.21360000000000001</v>
      </c>
      <c r="T75" s="330">
        <f t="shared" si="88"/>
        <v>167.36734800000008</v>
      </c>
      <c r="U75" s="330">
        <f t="shared" si="89"/>
        <v>313.8</v>
      </c>
      <c r="V75" s="330">
        <f t="shared" si="90"/>
        <v>481.16734800000006</v>
      </c>
      <c r="W75" s="330">
        <f t="shared" si="91"/>
        <v>0</v>
      </c>
      <c r="X75" s="330">
        <f t="shared" si="92"/>
        <v>481.16734800000006</v>
      </c>
      <c r="Y75" s="330"/>
      <c r="Z75" s="330"/>
      <c r="AA75" s="330">
        <v>270.63</v>
      </c>
      <c r="AB75" s="330"/>
      <c r="AC75" s="330"/>
      <c r="AD75" s="330">
        <f t="shared" si="40"/>
        <v>270.63</v>
      </c>
      <c r="AE75" s="330">
        <f t="shared" si="71"/>
        <v>3475.88</v>
      </c>
      <c r="AF75" s="461">
        <v>39527</v>
      </c>
      <c r="AG75" s="487"/>
      <c r="AH75" s="488"/>
      <c r="AI75" s="370"/>
    </row>
    <row r="76" spans="1:35" s="166" customFormat="1" ht="34.5" customHeight="1" x14ac:dyDescent="0.2">
      <c r="B76" s="427">
        <v>27</v>
      </c>
      <c r="C76" s="341" t="s">
        <v>206</v>
      </c>
      <c r="D76" s="180" t="s">
        <v>89</v>
      </c>
      <c r="E76" s="428">
        <f t="shared" si="38"/>
        <v>154.33599999999998</v>
      </c>
      <c r="F76" s="330">
        <v>2315.04</v>
      </c>
      <c r="G76" s="428">
        <v>0</v>
      </c>
      <c r="H76" s="428">
        <f t="shared" si="94"/>
        <v>0</v>
      </c>
      <c r="I76" s="428">
        <v>0</v>
      </c>
      <c r="J76" s="428">
        <v>0</v>
      </c>
      <c r="K76" s="428"/>
      <c r="L76" s="428"/>
      <c r="M76" s="330">
        <f t="shared" si="93"/>
        <v>2315.04</v>
      </c>
      <c r="N76" s="330"/>
      <c r="O76" s="330">
        <f t="shared" si="83"/>
        <v>0</v>
      </c>
      <c r="P76" s="330">
        <f t="shared" si="84"/>
        <v>2315.04</v>
      </c>
      <c r="Q76" s="330">
        <f t="shared" si="85"/>
        <v>2128.9549999999999</v>
      </c>
      <c r="R76" s="330">
        <f t="shared" si="86"/>
        <v>186.08500000000004</v>
      </c>
      <c r="S76" s="330">
        <f t="shared" si="87"/>
        <v>0.16</v>
      </c>
      <c r="T76" s="330">
        <f t="shared" si="88"/>
        <v>29.773600000000005</v>
      </c>
      <c r="U76" s="330">
        <f t="shared" si="89"/>
        <v>170.92500000000001</v>
      </c>
      <c r="V76" s="330">
        <f t="shared" si="90"/>
        <v>200.69860000000003</v>
      </c>
      <c r="W76" s="330">
        <f t="shared" si="91"/>
        <v>0</v>
      </c>
      <c r="X76" s="330">
        <f t="shared" si="92"/>
        <v>200.69860000000003</v>
      </c>
      <c r="Y76" s="330"/>
      <c r="Z76" s="330"/>
      <c r="AA76" s="330">
        <v>133.72999999999999</v>
      </c>
      <c r="AB76" s="330"/>
      <c r="AC76" s="330"/>
      <c r="AD76" s="330">
        <f t="shared" si="40"/>
        <v>133.72999999999999</v>
      </c>
      <c r="AE76" s="330">
        <f t="shared" si="71"/>
        <v>2181.31</v>
      </c>
      <c r="AF76" s="463">
        <v>39837</v>
      </c>
      <c r="AG76" s="487"/>
      <c r="AH76" s="488"/>
      <c r="AI76" s="370"/>
    </row>
    <row r="77" spans="1:35" s="166" customFormat="1" ht="36" customHeight="1" x14ac:dyDescent="0.2">
      <c r="B77" s="427">
        <v>28</v>
      </c>
      <c r="C77" s="341" t="s">
        <v>219</v>
      </c>
      <c r="D77" s="180" t="s">
        <v>89</v>
      </c>
      <c r="E77" s="428">
        <f t="shared" si="38"/>
        <v>187.92266666666669</v>
      </c>
      <c r="F77" s="330">
        <v>2818.84</v>
      </c>
      <c r="G77" s="428">
        <v>7</v>
      </c>
      <c r="H77" s="428">
        <f t="shared" si="94"/>
        <v>7</v>
      </c>
      <c r="I77" s="428">
        <v>0</v>
      </c>
      <c r="J77" s="428">
        <v>0</v>
      </c>
      <c r="K77" s="428"/>
      <c r="L77" s="428"/>
      <c r="M77" s="330">
        <f t="shared" si="93"/>
        <v>2818.84</v>
      </c>
      <c r="N77" s="330"/>
      <c r="O77" s="330">
        <f t="shared" si="83"/>
        <v>0</v>
      </c>
      <c r="P77" s="330">
        <f t="shared" si="84"/>
        <v>2832.84</v>
      </c>
      <c r="Q77" s="330">
        <f t="shared" si="85"/>
        <v>2474.7800000000002</v>
      </c>
      <c r="R77" s="330">
        <f t="shared" si="86"/>
        <v>358.05999999999995</v>
      </c>
      <c r="S77" s="330">
        <f t="shared" si="87"/>
        <v>0.1792</v>
      </c>
      <c r="T77" s="330">
        <f t="shared" si="88"/>
        <v>64.164351999999994</v>
      </c>
      <c r="U77" s="330">
        <f t="shared" si="89"/>
        <v>226.27500000000001</v>
      </c>
      <c r="V77" s="330">
        <f t="shared" si="90"/>
        <v>290.43935199999999</v>
      </c>
      <c r="W77" s="330">
        <f t="shared" si="91"/>
        <v>0</v>
      </c>
      <c r="X77" s="330">
        <f t="shared" si="92"/>
        <v>290.43935199999999</v>
      </c>
      <c r="Y77" s="330"/>
      <c r="Z77" s="330"/>
      <c r="AA77" s="330">
        <v>169.7</v>
      </c>
      <c r="AB77" s="330"/>
      <c r="AC77" s="330"/>
      <c r="AD77" s="330">
        <f t="shared" si="40"/>
        <v>169.7</v>
      </c>
      <c r="AE77" s="330">
        <f t="shared" si="71"/>
        <v>2649.1400000000003</v>
      </c>
      <c r="AF77" s="463">
        <v>39845</v>
      </c>
      <c r="AG77" s="487"/>
      <c r="AH77" s="488"/>
      <c r="AI77" s="370"/>
    </row>
    <row r="78" spans="1:35" s="166" customFormat="1" ht="36" customHeight="1" x14ac:dyDescent="0.2">
      <c r="B78" s="427">
        <v>29</v>
      </c>
      <c r="C78" s="341" t="s">
        <v>90</v>
      </c>
      <c r="D78" s="180" t="s">
        <v>91</v>
      </c>
      <c r="E78" s="428">
        <f t="shared" si="38"/>
        <v>364.01266666666663</v>
      </c>
      <c r="F78" s="330">
        <v>5460.19</v>
      </c>
      <c r="G78" s="428">
        <v>1</v>
      </c>
      <c r="H78" s="428">
        <f t="shared" si="94"/>
        <v>1</v>
      </c>
      <c r="I78" s="428">
        <v>0</v>
      </c>
      <c r="J78" s="428">
        <v>0</v>
      </c>
      <c r="K78" s="428"/>
      <c r="L78" s="428"/>
      <c r="M78" s="330">
        <f>F78+L78+Z78</f>
        <v>5460.19</v>
      </c>
      <c r="N78" s="330"/>
      <c r="O78" s="330">
        <f t="shared" si="83"/>
        <v>0</v>
      </c>
      <c r="P78" s="330">
        <f t="shared" si="84"/>
        <v>5462.19</v>
      </c>
      <c r="Q78" s="330">
        <f t="shared" si="85"/>
        <v>2962.9549999999999</v>
      </c>
      <c r="R78" s="330">
        <f t="shared" si="86"/>
        <v>2499.2349999999997</v>
      </c>
      <c r="S78" s="330">
        <f t="shared" si="87"/>
        <v>0.21360000000000001</v>
      </c>
      <c r="T78" s="330">
        <f t="shared" si="88"/>
        <v>533.83659599999999</v>
      </c>
      <c r="U78" s="330">
        <f t="shared" si="89"/>
        <v>313.8</v>
      </c>
      <c r="V78" s="330">
        <f t="shared" si="90"/>
        <v>847.63659600000005</v>
      </c>
      <c r="W78" s="330">
        <f t="shared" si="91"/>
        <v>0</v>
      </c>
      <c r="X78" s="330">
        <f t="shared" si="92"/>
        <v>847.63659600000005</v>
      </c>
      <c r="Y78" s="330"/>
      <c r="Z78" s="330"/>
      <c r="AA78" s="330">
        <v>455.58</v>
      </c>
      <c r="AB78" s="330"/>
      <c r="AC78" s="330"/>
      <c r="AD78" s="330">
        <f t="shared" si="40"/>
        <v>455.58</v>
      </c>
      <c r="AE78" s="330">
        <f t="shared" si="71"/>
        <v>5004.6099999999997</v>
      </c>
      <c r="AF78" s="463">
        <v>39985</v>
      </c>
      <c r="AG78" s="487"/>
      <c r="AH78" s="488"/>
      <c r="AI78" s="370"/>
    </row>
    <row r="79" spans="1:35" s="166" customFormat="1" ht="34.15" customHeight="1" thickBot="1" x14ac:dyDescent="0.25">
      <c r="B79" s="371"/>
      <c r="C79" s="435" t="s">
        <v>60</v>
      </c>
      <c r="D79" s="435"/>
      <c r="E79" s="436"/>
      <c r="F79" s="437">
        <f>F39+F40+F42+F43+F45+F46+F47+F48+F49+F50+F52+F53+F54+F55+F56+F57+F58+F64+F65+F67+F69+F71+F72+F73+F74+F75+F76+F77+F78</f>
        <v>203684.48000000004</v>
      </c>
      <c r="G79" s="436">
        <f>SUM(G39:G78)</f>
        <v>126</v>
      </c>
      <c r="H79" s="436">
        <f>SUM(H39:H78)</f>
        <v>126</v>
      </c>
      <c r="I79" s="436">
        <f>SUM(I39:I78)</f>
        <v>0</v>
      </c>
      <c r="J79" s="436">
        <f>SUM(J39:J78)</f>
        <v>0</v>
      </c>
      <c r="K79" s="436">
        <f>SUM(K39:K78)</f>
        <v>1</v>
      </c>
      <c r="L79" s="436"/>
      <c r="M79" s="437">
        <f>M39+M40+M42+M43+M45+M46+M47+M48+M49+M50+M52+M53+M54+M55+M56+M57+M58+M64+M65+M67+M69+M71+M72+M73+M74+M75+M76+M77+M78</f>
        <v>203684.48000000004</v>
      </c>
      <c r="N79" s="436">
        <f t="shared" ref="N79:Y79" si="95">SUM(N39:N78)</f>
        <v>0</v>
      </c>
      <c r="O79" s="436">
        <f t="shared" si="95"/>
        <v>0</v>
      </c>
      <c r="P79" s="436">
        <f t="shared" si="95"/>
        <v>196920.70000000004</v>
      </c>
      <c r="Q79" s="436" t="e">
        <f t="shared" si="95"/>
        <v>#N/A</v>
      </c>
      <c r="R79" s="436" t="e">
        <f t="shared" si="95"/>
        <v>#N/A</v>
      </c>
      <c r="S79" s="436" t="e">
        <f t="shared" si="95"/>
        <v>#N/A</v>
      </c>
      <c r="T79" s="436" t="e">
        <f t="shared" si="95"/>
        <v>#N/A</v>
      </c>
      <c r="U79" s="436" t="e">
        <f t="shared" si="95"/>
        <v>#N/A</v>
      </c>
      <c r="V79" s="436" t="e">
        <f t="shared" si="95"/>
        <v>#N/A</v>
      </c>
      <c r="W79" s="436" t="e">
        <f t="shared" si="95"/>
        <v>#N/A</v>
      </c>
      <c r="X79" s="436" t="e">
        <f t="shared" si="95"/>
        <v>#N/A</v>
      </c>
      <c r="Y79" s="436">
        <f t="shared" si="95"/>
        <v>0</v>
      </c>
      <c r="Z79" s="436"/>
      <c r="AA79" s="437">
        <f>AA39+AA40+AA42+AA43+AA45+AA46+AA47+AA48+AA49+AA50+AA52+AA53+AA54+AA55+AA56+AA57+AA58+AA64+AA65+AA67+AA69+AA71+AA72+AA73+AA74+AA75+AA76+AA77+AA78</f>
        <v>24768.400000000009</v>
      </c>
      <c r="AB79" s="436">
        <f t="shared" ref="AB79:AD79" si="96">AB39+AB40+AB42+AB43+AB45+AB46+AB47+AB48+AB49+AB50+AB52+AB53+AB54+AB55+AB56+AB57+AB58+AB64+AB65+AB67+AB69+AB71+AB72+AB73+AB74+AB75+AB76+AB77+AB78</f>
        <v>0</v>
      </c>
      <c r="AC79" s="436">
        <v>2310</v>
      </c>
      <c r="AD79" s="437">
        <f t="shared" si="96"/>
        <v>24768.400000000009</v>
      </c>
      <c r="AE79" s="438">
        <f>AE39+AE40+AE42+AE43+AE45+AE46+AE47+AE48+AE49+AE50+AE52+AE53+AE54+AE55+AE56+AE57+AE58+AE64+AE65+AE67+AE69+AE71+AE72+AE73+AE74+AE75+AE76+AE77+AE78</f>
        <v>176046.08000000002</v>
      </c>
      <c r="AF79" s="439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614"/>
      <c r="C101" s="615"/>
      <c r="D101" s="622" t="s">
        <v>1</v>
      </c>
      <c r="E101" s="622" t="s">
        <v>2</v>
      </c>
      <c r="F101" s="618" t="s">
        <v>3</v>
      </c>
      <c r="G101" s="619"/>
      <c r="H101" s="619"/>
      <c r="I101" s="619"/>
      <c r="J101" s="619"/>
      <c r="K101" s="619"/>
      <c r="L101" s="619"/>
      <c r="M101" s="620"/>
      <c r="N101" s="621"/>
      <c r="O101" s="622" t="s">
        <v>4</v>
      </c>
      <c r="P101" s="623"/>
      <c r="Q101" s="618" t="s">
        <v>5</v>
      </c>
      <c r="R101" s="619"/>
      <c r="S101" s="619"/>
      <c r="T101" s="619"/>
      <c r="U101" s="619"/>
      <c r="V101" s="620"/>
      <c r="W101" s="622" t="s">
        <v>6</v>
      </c>
      <c r="X101" s="622" t="s">
        <v>7</v>
      </c>
      <c r="Y101" s="621"/>
      <c r="Z101" s="622" t="s">
        <v>8</v>
      </c>
      <c r="AA101" s="618" t="s">
        <v>9</v>
      </c>
      <c r="AB101" s="619"/>
      <c r="AC101" s="619"/>
      <c r="AD101" s="620"/>
      <c r="AE101" s="649" t="s">
        <v>10</v>
      </c>
      <c r="AF101" s="626" t="s">
        <v>249</v>
      </c>
      <c r="AG101" s="650" t="s">
        <v>35</v>
      </c>
      <c r="AH101" s="650"/>
      <c r="AI101" s="467"/>
    </row>
    <row r="102" spans="1:36" s="166" customFormat="1" ht="24.75" customHeight="1" x14ac:dyDescent="0.2">
      <c r="B102" s="629" t="s">
        <v>229</v>
      </c>
      <c r="C102" s="630" t="s">
        <v>12</v>
      </c>
      <c r="D102" s="651" t="s">
        <v>13</v>
      </c>
      <c r="E102" s="636" t="s">
        <v>14</v>
      </c>
      <c r="F102" s="634" t="s">
        <v>2</v>
      </c>
      <c r="G102" s="634" t="s">
        <v>15</v>
      </c>
      <c r="H102" s="634" t="s">
        <v>15</v>
      </c>
      <c r="I102" s="634" t="s">
        <v>16</v>
      </c>
      <c r="J102" s="634" t="s">
        <v>4</v>
      </c>
      <c r="K102" s="634" t="s">
        <v>17</v>
      </c>
      <c r="L102" s="634" t="s">
        <v>17</v>
      </c>
      <c r="M102" s="634" t="s">
        <v>18</v>
      </c>
      <c r="N102" s="635"/>
      <c r="O102" s="636" t="s">
        <v>19</v>
      </c>
      <c r="P102" s="637" t="s">
        <v>20</v>
      </c>
      <c r="Q102" s="637" t="s">
        <v>21</v>
      </c>
      <c r="R102" s="637" t="s">
        <v>22</v>
      </c>
      <c r="S102" s="637" t="s">
        <v>23</v>
      </c>
      <c r="T102" s="637" t="s">
        <v>24</v>
      </c>
      <c r="U102" s="637" t="s">
        <v>25</v>
      </c>
      <c r="V102" s="637" t="s">
        <v>7</v>
      </c>
      <c r="W102" s="636" t="s">
        <v>26</v>
      </c>
      <c r="X102" s="636" t="s">
        <v>27</v>
      </c>
      <c r="Y102" s="635"/>
      <c r="Z102" s="636" t="s">
        <v>28</v>
      </c>
      <c r="AA102" s="634" t="s">
        <v>29</v>
      </c>
      <c r="AB102" s="634" t="s">
        <v>30</v>
      </c>
      <c r="AC102" s="634" t="s">
        <v>182</v>
      </c>
      <c r="AD102" s="634" t="s">
        <v>33</v>
      </c>
      <c r="AE102" s="652" t="s">
        <v>34</v>
      </c>
      <c r="AF102" s="626"/>
      <c r="AG102" s="650"/>
      <c r="AH102" s="650"/>
      <c r="AI102" s="468"/>
    </row>
    <row r="103" spans="1:36" s="166" customFormat="1" ht="16.5" customHeight="1" x14ac:dyDescent="0.2">
      <c r="B103" s="629"/>
      <c r="C103" s="636"/>
      <c r="D103" s="636"/>
      <c r="E103" s="636"/>
      <c r="F103" s="636" t="s">
        <v>36</v>
      </c>
      <c r="G103" s="636" t="s">
        <v>37</v>
      </c>
      <c r="H103" s="636" t="s">
        <v>38</v>
      </c>
      <c r="I103" s="636"/>
      <c r="J103" s="636" t="s">
        <v>19</v>
      </c>
      <c r="K103" s="636" t="s">
        <v>39</v>
      </c>
      <c r="L103" s="636" t="s">
        <v>40</v>
      </c>
      <c r="M103" s="636" t="s">
        <v>41</v>
      </c>
      <c r="N103" s="635"/>
      <c r="O103" s="636" t="s">
        <v>42</v>
      </c>
      <c r="P103" s="634" t="s">
        <v>43</v>
      </c>
      <c r="Q103" s="634" t="s">
        <v>44</v>
      </c>
      <c r="R103" s="634" t="s">
        <v>45</v>
      </c>
      <c r="S103" s="634" t="s">
        <v>45</v>
      </c>
      <c r="T103" s="634" t="s">
        <v>46</v>
      </c>
      <c r="U103" s="634" t="s">
        <v>47</v>
      </c>
      <c r="V103" s="634" t="s">
        <v>48</v>
      </c>
      <c r="W103" s="636" t="s">
        <v>49</v>
      </c>
      <c r="X103" s="643" t="s">
        <v>50</v>
      </c>
      <c r="Y103" s="644"/>
      <c r="Z103" s="636" t="s">
        <v>51</v>
      </c>
      <c r="AA103" s="636"/>
      <c r="AB103" s="646"/>
      <c r="AC103" s="636"/>
      <c r="AD103" s="636" t="s">
        <v>54</v>
      </c>
      <c r="AE103" s="652" t="s">
        <v>55</v>
      </c>
      <c r="AF103" s="648"/>
      <c r="AG103" s="653"/>
      <c r="AH103" s="654"/>
      <c r="AI103" s="469"/>
    </row>
    <row r="104" spans="1:36" s="166" customFormat="1" ht="26.45" customHeight="1" x14ac:dyDescent="0.2">
      <c r="B104" s="427"/>
      <c r="C104" s="442" t="s">
        <v>93</v>
      </c>
      <c r="D104" s="225"/>
      <c r="E104" s="428"/>
      <c r="F104" s="330"/>
      <c r="G104" s="428">
        <v>2</v>
      </c>
      <c r="H104" s="428">
        <f t="shared" ref="H104:H110" si="97">G104</f>
        <v>2</v>
      </c>
      <c r="I104" s="428">
        <v>0</v>
      </c>
      <c r="J104" s="428">
        <v>0</v>
      </c>
      <c r="K104" s="428"/>
      <c r="L104" s="428"/>
      <c r="M104" s="330"/>
      <c r="N104" s="330"/>
      <c r="O104" s="330">
        <f t="shared" ref="O104:O109" si="98">IF(E104=47.16,0,IF(E104&gt;47.16,J104*0.5,0))</f>
        <v>0</v>
      </c>
      <c r="P104" s="330">
        <f t="shared" ref="P104:P109" si="99">F104+G104+H104+K104+O104+I104</f>
        <v>4</v>
      </c>
      <c r="Q104" s="330">
        <f t="shared" ref="Q104:Q109" si="100">VLOOKUP(P104,Tarifa1,1)</f>
        <v>0.01</v>
      </c>
      <c r="R104" s="330">
        <f t="shared" ref="R104:R109" si="101">P104-Q104</f>
        <v>3.99</v>
      </c>
      <c r="S104" s="330">
        <f t="shared" ref="S104:S109" si="102">VLOOKUP(P104,Tarifa1,3)</f>
        <v>1.9199999999999998E-2</v>
      </c>
      <c r="T104" s="330">
        <f t="shared" ref="T104:T109" si="103">R104*S104</f>
        <v>7.6607999999999996E-2</v>
      </c>
      <c r="U104" s="330">
        <f t="shared" ref="U104:U109" si="104">VLOOKUP(P104,Tarifa1,2)</f>
        <v>0</v>
      </c>
      <c r="V104" s="330">
        <f t="shared" ref="V104:V109" si="105">T104+U104</f>
        <v>7.6607999999999996E-2</v>
      </c>
      <c r="W104" s="330">
        <f t="shared" ref="W104:W109" si="106">VLOOKUP(P104,Credito1,2)</f>
        <v>100.425</v>
      </c>
      <c r="X104" s="330">
        <f t="shared" ref="X104:X109" si="107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487"/>
      <c r="AH104" s="488"/>
      <c r="AI104" s="370"/>
    </row>
    <row r="105" spans="1:36" s="166" customFormat="1" ht="36.75" customHeight="1" x14ac:dyDescent="0.2">
      <c r="B105" s="427">
        <v>30</v>
      </c>
      <c r="C105" s="341" t="s">
        <v>234</v>
      </c>
      <c r="D105" s="230" t="s">
        <v>94</v>
      </c>
      <c r="E105" s="428">
        <v>108.93</v>
      </c>
      <c r="F105" s="330">
        <v>1855.34</v>
      </c>
      <c r="G105" s="428">
        <v>3</v>
      </c>
      <c r="H105" s="428">
        <f t="shared" si="97"/>
        <v>3</v>
      </c>
      <c r="I105" s="428">
        <v>0</v>
      </c>
      <c r="J105" s="428">
        <v>0</v>
      </c>
      <c r="K105" s="428"/>
      <c r="L105" s="428"/>
      <c r="M105" s="330">
        <f>F105+L105+Z105</f>
        <v>1855.34</v>
      </c>
      <c r="N105" s="330"/>
      <c r="O105" s="330">
        <f t="shared" si="98"/>
        <v>0</v>
      </c>
      <c r="P105" s="330">
        <f t="shared" si="99"/>
        <v>1861.34</v>
      </c>
      <c r="Q105" s="330">
        <f t="shared" si="100"/>
        <v>1211.405</v>
      </c>
      <c r="R105" s="330">
        <f t="shared" si="101"/>
        <v>649.93499999999995</v>
      </c>
      <c r="S105" s="330">
        <f t="shared" si="102"/>
        <v>0.10879999999999999</v>
      </c>
      <c r="T105" s="330">
        <f t="shared" si="103"/>
        <v>70.712927999999991</v>
      </c>
      <c r="U105" s="330">
        <f t="shared" si="104"/>
        <v>71.099999999999994</v>
      </c>
      <c r="V105" s="330">
        <f t="shared" si="105"/>
        <v>141.812928</v>
      </c>
      <c r="W105" s="330">
        <f t="shared" si="106"/>
        <v>0</v>
      </c>
      <c r="X105" s="330">
        <f t="shared" si="107"/>
        <v>141.812928</v>
      </c>
      <c r="Y105" s="330"/>
      <c r="Z105" s="330"/>
      <c r="AA105" s="330">
        <v>104.3</v>
      </c>
      <c r="AB105" s="330"/>
      <c r="AC105" s="330"/>
      <c r="AD105" s="330">
        <f>AA105</f>
        <v>104.3</v>
      </c>
      <c r="AE105" s="330">
        <f>M105-AA105</f>
        <v>1751.04</v>
      </c>
      <c r="AF105" s="463">
        <v>39942</v>
      </c>
      <c r="AG105" s="487"/>
      <c r="AH105" s="488"/>
      <c r="AI105" s="370"/>
    </row>
    <row r="106" spans="1:36" s="166" customFormat="1" ht="41.25" customHeight="1" x14ac:dyDescent="0.2">
      <c r="B106" s="427">
        <v>31</v>
      </c>
      <c r="C106" s="341" t="s">
        <v>235</v>
      </c>
      <c r="D106" s="180" t="s">
        <v>95</v>
      </c>
      <c r="E106" s="428">
        <v>108.93</v>
      </c>
      <c r="F106" s="330">
        <v>1855.34</v>
      </c>
      <c r="G106" s="428">
        <v>0</v>
      </c>
      <c r="H106" s="428">
        <f t="shared" si="97"/>
        <v>0</v>
      </c>
      <c r="I106" s="428">
        <v>0</v>
      </c>
      <c r="J106" s="428">
        <v>0</v>
      </c>
      <c r="K106" s="428">
        <v>0</v>
      </c>
      <c r="L106" s="428"/>
      <c r="M106" s="330">
        <f>SUM(F106:L106)+Z106</f>
        <v>1855.34</v>
      </c>
      <c r="N106" s="330"/>
      <c r="O106" s="330">
        <f t="shared" si="98"/>
        <v>0</v>
      </c>
      <c r="P106" s="330">
        <f t="shared" si="99"/>
        <v>1855.34</v>
      </c>
      <c r="Q106" s="330">
        <f t="shared" si="100"/>
        <v>1211.405</v>
      </c>
      <c r="R106" s="330">
        <f t="shared" si="101"/>
        <v>643.93499999999995</v>
      </c>
      <c r="S106" s="330">
        <f t="shared" si="102"/>
        <v>0.10879999999999999</v>
      </c>
      <c r="T106" s="330">
        <f t="shared" si="103"/>
        <v>70.060127999999992</v>
      </c>
      <c r="U106" s="330">
        <f t="shared" si="104"/>
        <v>71.099999999999994</v>
      </c>
      <c r="V106" s="330">
        <f t="shared" si="105"/>
        <v>141.16012799999999</v>
      </c>
      <c r="W106" s="330">
        <f t="shared" si="106"/>
        <v>0</v>
      </c>
      <c r="X106" s="330">
        <f t="shared" si="107"/>
        <v>141.16012799999999</v>
      </c>
      <c r="Y106" s="330"/>
      <c r="Z106" s="330"/>
      <c r="AA106" s="330">
        <v>104.3</v>
      </c>
      <c r="AB106" s="330"/>
      <c r="AC106" s="330"/>
      <c r="AD106" s="330">
        <f t="shared" ref="AD106:AD129" si="108">AA106</f>
        <v>104.3</v>
      </c>
      <c r="AE106" s="330">
        <f t="shared" ref="AE106:AE108" si="109">M106-AA106</f>
        <v>1751.04</v>
      </c>
      <c r="AF106" s="463">
        <v>40444</v>
      </c>
      <c r="AG106" s="487"/>
      <c r="AH106" s="488"/>
      <c r="AI106" s="370"/>
    </row>
    <row r="107" spans="1:36" s="166" customFormat="1" ht="37.5" customHeight="1" x14ac:dyDescent="0.2">
      <c r="B107" s="427">
        <v>32</v>
      </c>
      <c r="C107" s="453" t="s">
        <v>236</v>
      </c>
      <c r="D107" s="180" t="s">
        <v>96</v>
      </c>
      <c r="E107" s="428">
        <v>108.93</v>
      </c>
      <c r="F107" s="330">
        <v>1855.34</v>
      </c>
      <c r="G107" s="428">
        <v>3</v>
      </c>
      <c r="H107" s="428">
        <f t="shared" ref="H107:H108" si="110">G107</f>
        <v>3</v>
      </c>
      <c r="I107" s="428">
        <v>0</v>
      </c>
      <c r="J107" s="428">
        <v>0</v>
      </c>
      <c r="K107" s="428"/>
      <c r="L107" s="428"/>
      <c r="M107" s="330">
        <f>F107+L107+Z107</f>
        <v>1855.34</v>
      </c>
      <c r="N107" s="330"/>
      <c r="O107" s="330">
        <f t="shared" ref="O107:O108" si="111">IF(E107=47.16,0,IF(E107&gt;47.16,J107*0.5,0))</f>
        <v>0</v>
      </c>
      <c r="P107" s="330">
        <f t="shared" ref="P107:P108" si="112">F107+G107+H107+K107+O107+I107</f>
        <v>1861.34</v>
      </c>
      <c r="Q107" s="330">
        <f t="shared" ref="Q107:Q108" si="113">VLOOKUP(P107,Tarifa1,1)</f>
        <v>1211.405</v>
      </c>
      <c r="R107" s="330">
        <f t="shared" ref="R107:R108" si="114">P107-Q107</f>
        <v>649.93499999999995</v>
      </c>
      <c r="S107" s="330">
        <f t="shared" ref="S107:S108" si="115">VLOOKUP(P107,Tarifa1,3)</f>
        <v>0.10879999999999999</v>
      </c>
      <c r="T107" s="330">
        <f t="shared" ref="T107:T108" si="116">R107*S107</f>
        <v>70.712927999999991</v>
      </c>
      <c r="U107" s="330">
        <f t="shared" ref="U107:U108" si="117">VLOOKUP(P107,Tarifa1,2)</f>
        <v>71.099999999999994</v>
      </c>
      <c r="V107" s="330">
        <f t="shared" ref="V107:V108" si="118">T107+U107</f>
        <v>141.812928</v>
      </c>
      <c r="W107" s="330">
        <f t="shared" ref="W107:W108" si="119">VLOOKUP(P107,Credito1,2)</f>
        <v>0</v>
      </c>
      <c r="X107" s="330">
        <f t="shared" ref="X107:X108" si="120">V107-W107</f>
        <v>141.812928</v>
      </c>
      <c r="Y107" s="330"/>
      <c r="Z107" s="330"/>
      <c r="AA107" s="330">
        <v>104.3</v>
      </c>
      <c r="AB107" s="330"/>
      <c r="AC107" s="330"/>
      <c r="AD107" s="330">
        <f t="shared" si="108"/>
        <v>104.3</v>
      </c>
      <c r="AE107" s="330">
        <f t="shared" si="109"/>
        <v>1751.04</v>
      </c>
      <c r="AF107" s="463">
        <v>40274</v>
      </c>
      <c r="AG107" s="487"/>
      <c r="AH107" s="488"/>
      <c r="AI107" s="370"/>
    </row>
    <row r="108" spans="1:36" s="166" customFormat="1" ht="35.25" customHeight="1" x14ac:dyDescent="0.2">
      <c r="B108" s="427">
        <v>33</v>
      </c>
      <c r="C108" s="341" t="s">
        <v>97</v>
      </c>
      <c r="D108" s="180" t="s">
        <v>98</v>
      </c>
      <c r="E108" s="428">
        <v>108.93</v>
      </c>
      <c r="F108" s="330">
        <v>1855.34</v>
      </c>
      <c r="G108" s="428">
        <v>0</v>
      </c>
      <c r="H108" s="428">
        <f t="shared" si="110"/>
        <v>0</v>
      </c>
      <c r="I108" s="428">
        <v>0</v>
      </c>
      <c r="J108" s="428">
        <v>0</v>
      </c>
      <c r="K108" s="428">
        <v>0</v>
      </c>
      <c r="L108" s="428"/>
      <c r="M108" s="330">
        <f>SUM(F108:L108)+Z108</f>
        <v>1855.34</v>
      </c>
      <c r="N108" s="330"/>
      <c r="O108" s="330">
        <f t="shared" si="111"/>
        <v>0</v>
      </c>
      <c r="P108" s="330">
        <f t="shared" si="112"/>
        <v>1855.34</v>
      </c>
      <c r="Q108" s="330">
        <f t="shared" si="113"/>
        <v>1211.405</v>
      </c>
      <c r="R108" s="330">
        <f t="shared" si="114"/>
        <v>643.93499999999995</v>
      </c>
      <c r="S108" s="330">
        <f t="shared" si="115"/>
        <v>0.10879999999999999</v>
      </c>
      <c r="T108" s="330">
        <f t="shared" si="116"/>
        <v>70.060127999999992</v>
      </c>
      <c r="U108" s="330">
        <f t="shared" si="117"/>
        <v>71.099999999999994</v>
      </c>
      <c r="V108" s="330">
        <f t="shared" si="118"/>
        <v>141.16012799999999</v>
      </c>
      <c r="W108" s="330">
        <f t="shared" si="119"/>
        <v>0</v>
      </c>
      <c r="X108" s="330">
        <f t="shared" si="120"/>
        <v>141.16012799999999</v>
      </c>
      <c r="Y108" s="330"/>
      <c r="Z108" s="330"/>
      <c r="AA108" s="330">
        <v>104.3</v>
      </c>
      <c r="AB108" s="330"/>
      <c r="AC108" s="330"/>
      <c r="AD108" s="330">
        <f t="shared" si="108"/>
        <v>104.3</v>
      </c>
      <c r="AE108" s="330">
        <f t="shared" si="109"/>
        <v>1751.04</v>
      </c>
      <c r="AF108" s="463">
        <v>40002</v>
      </c>
      <c r="AG108" s="487"/>
      <c r="AH108" s="488"/>
      <c r="AI108" s="370"/>
    </row>
    <row r="109" spans="1:36" s="166" customFormat="1" ht="37.5" customHeight="1" x14ac:dyDescent="0.2">
      <c r="B109" s="427">
        <v>34</v>
      </c>
      <c r="C109" s="341" t="s">
        <v>99</v>
      </c>
      <c r="D109" s="180" t="s">
        <v>100</v>
      </c>
      <c r="E109" s="428">
        <f>F109/15</f>
        <v>314.18400000000003</v>
      </c>
      <c r="F109" s="330">
        <v>4712.76</v>
      </c>
      <c r="G109" s="428">
        <v>7</v>
      </c>
      <c r="H109" s="428">
        <f t="shared" si="97"/>
        <v>7</v>
      </c>
      <c r="I109" s="428">
        <v>0</v>
      </c>
      <c r="J109" s="428">
        <v>0</v>
      </c>
      <c r="K109" s="428"/>
      <c r="L109" s="428"/>
      <c r="M109" s="330">
        <f>F109+L109+Z109</f>
        <v>4712.76</v>
      </c>
      <c r="N109" s="330"/>
      <c r="O109" s="330">
        <f t="shared" si="98"/>
        <v>0</v>
      </c>
      <c r="P109" s="330">
        <f t="shared" si="99"/>
        <v>4726.76</v>
      </c>
      <c r="Q109" s="330">
        <f t="shared" si="100"/>
        <v>2962.9549999999999</v>
      </c>
      <c r="R109" s="330">
        <f t="shared" si="101"/>
        <v>1763.8050000000003</v>
      </c>
      <c r="S109" s="330">
        <f t="shared" si="102"/>
        <v>0.21360000000000001</v>
      </c>
      <c r="T109" s="330">
        <f t="shared" si="103"/>
        <v>376.74874800000009</v>
      </c>
      <c r="U109" s="330">
        <f t="shared" si="104"/>
        <v>313.8</v>
      </c>
      <c r="V109" s="330">
        <f t="shared" si="105"/>
        <v>690.54874800000016</v>
      </c>
      <c r="W109" s="330">
        <f t="shared" si="106"/>
        <v>0</v>
      </c>
      <c r="X109" s="330">
        <f t="shared" si="107"/>
        <v>690.54874800000016</v>
      </c>
      <c r="Y109" s="330"/>
      <c r="Z109" s="330"/>
      <c r="AA109" s="330">
        <v>377.6</v>
      </c>
      <c r="AB109" s="330"/>
      <c r="AC109" s="330"/>
      <c r="AD109" s="330">
        <f t="shared" si="108"/>
        <v>377.6</v>
      </c>
      <c r="AE109" s="330">
        <f>M109-AA109</f>
        <v>4335.16</v>
      </c>
      <c r="AF109" s="463">
        <v>40304</v>
      </c>
      <c r="AG109" s="487"/>
      <c r="AH109" s="488"/>
      <c r="AI109" s="370"/>
    </row>
    <row r="110" spans="1:36" s="166" customFormat="1" ht="36.75" customHeight="1" x14ac:dyDescent="0.2">
      <c r="B110" s="427">
        <v>36</v>
      </c>
      <c r="C110" s="341" t="s">
        <v>102</v>
      </c>
      <c r="D110" s="225" t="s">
        <v>83</v>
      </c>
      <c r="E110" s="428">
        <f>F110/15</f>
        <v>157.09200000000001</v>
      </c>
      <c r="F110" s="330">
        <v>2356.38</v>
      </c>
      <c r="G110" s="428">
        <v>9</v>
      </c>
      <c r="H110" s="428">
        <f t="shared" si="97"/>
        <v>9</v>
      </c>
      <c r="I110" s="428">
        <v>0</v>
      </c>
      <c r="J110" s="428">
        <v>0</v>
      </c>
      <c r="K110" s="428"/>
      <c r="L110" s="428"/>
      <c r="M110" s="330">
        <f>F110+L110+Z110</f>
        <v>2356.38</v>
      </c>
      <c r="N110" s="330">
        <f t="shared" ref="N110" si="121">G110+M110+AA110</f>
        <v>2501.75</v>
      </c>
      <c r="O110" s="330" t="e">
        <f>H110+N110+#REF!</f>
        <v>#REF!</v>
      </c>
      <c r="P110" s="330" t="e">
        <f>I110+O110+#REF!</f>
        <v>#REF!</v>
      </c>
      <c r="Q110" s="330" t="e">
        <f t="shared" ref="Q110:V110" si="122">J110+P110+AD110</f>
        <v>#REF!</v>
      </c>
      <c r="R110" s="330" t="e">
        <f t="shared" si="122"/>
        <v>#REF!</v>
      </c>
      <c r="S110" s="330" t="e">
        <f t="shared" si="122"/>
        <v>#REF!</v>
      </c>
      <c r="T110" s="330" t="e">
        <f t="shared" si="122"/>
        <v>#REF!</v>
      </c>
      <c r="U110" s="330" t="e">
        <f t="shared" si="122"/>
        <v>#REF!</v>
      </c>
      <c r="V110" s="330" t="e">
        <f t="shared" si="122"/>
        <v>#REF!</v>
      </c>
      <c r="W110" s="330" t="e">
        <f>P110+V110+AJ108</f>
        <v>#REF!</v>
      </c>
      <c r="X110" s="330" t="e">
        <f>Q110+W110+AK108</f>
        <v>#REF!</v>
      </c>
      <c r="Y110" s="330"/>
      <c r="Z110" s="330"/>
      <c r="AA110" s="330">
        <v>136.37</v>
      </c>
      <c r="AB110" s="330"/>
      <c r="AC110" s="330"/>
      <c r="AD110" s="330">
        <f t="shared" si="108"/>
        <v>136.37</v>
      </c>
      <c r="AE110" s="330">
        <f>M110-AA110</f>
        <v>2220.0100000000002</v>
      </c>
      <c r="AF110" s="463">
        <v>39926</v>
      </c>
      <c r="AG110" s="487"/>
      <c r="AH110" s="488"/>
      <c r="AI110" s="370"/>
    </row>
    <row r="111" spans="1:36" s="348" customFormat="1" ht="28.15" customHeight="1" thickBot="1" x14ac:dyDescent="0.25">
      <c r="A111" s="351"/>
      <c r="B111" s="371"/>
      <c r="C111" s="435" t="s">
        <v>60</v>
      </c>
      <c r="D111" s="435"/>
      <c r="E111" s="436"/>
      <c r="F111" s="437">
        <f>F105+F106+F107+F108+F109+F110</f>
        <v>14490.5</v>
      </c>
      <c r="G111" s="437">
        <f t="shared" ref="G111:AE111" si="123">G105+G106+G107+G108+G109+G110</f>
        <v>22</v>
      </c>
      <c r="H111" s="437">
        <f t="shared" si="123"/>
        <v>22</v>
      </c>
      <c r="I111" s="437">
        <f t="shared" si="123"/>
        <v>0</v>
      </c>
      <c r="J111" s="437">
        <f t="shared" si="123"/>
        <v>0</v>
      </c>
      <c r="K111" s="437">
        <f t="shared" si="123"/>
        <v>0</v>
      </c>
      <c r="L111" s="437">
        <f t="shared" si="123"/>
        <v>0</v>
      </c>
      <c r="M111" s="437">
        <f t="shared" si="123"/>
        <v>14490.5</v>
      </c>
      <c r="N111" s="437">
        <f t="shared" si="123"/>
        <v>2501.75</v>
      </c>
      <c r="O111" s="437" t="e">
        <f t="shared" si="123"/>
        <v>#REF!</v>
      </c>
      <c r="P111" s="437" t="e">
        <f t="shared" si="123"/>
        <v>#REF!</v>
      </c>
      <c r="Q111" s="437" t="e">
        <f t="shared" si="123"/>
        <v>#REF!</v>
      </c>
      <c r="R111" s="437" t="e">
        <f t="shared" si="123"/>
        <v>#REF!</v>
      </c>
      <c r="S111" s="437" t="e">
        <f t="shared" si="123"/>
        <v>#REF!</v>
      </c>
      <c r="T111" s="437" t="e">
        <f t="shared" si="123"/>
        <v>#REF!</v>
      </c>
      <c r="U111" s="437" t="e">
        <f t="shared" si="123"/>
        <v>#REF!</v>
      </c>
      <c r="V111" s="437" t="e">
        <f t="shared" si="123"/>
        <v>#REF!</v>
      </c>
      <c r="W111" s="437" t="e">
        <f t="shared" si="123"/>
        <v>#REF!</v>
      </c>
      <c r="X111" s="437" t="e">
        <f t="shared" si="123"/>
        <v>#REF!</v>
      </c>
      <c r="Y111" s="437">
        <f t="shared" si="123"/>
        <v>0</v>
      </c>
      <c r="Z111" s="437">
        <f t="shared" si="123"/>
        <v>0</v>
      </c>
      <c r="AA111" s="437">
        <f t="shared" si="123"/>
        <v>931.17</v>
      </c>
      <c r="AB111" s="437">
        <f t="shared" si="123"/>
        <v>0</v>
      </c>
      <c r="AC111" s="437">
        <f t="shared" si="123"/>
        <v>0</v>
      </c>
      <c r="AD111" s="437">
        <f t="shared" si="123"/>
        <v>931.17</v>
      </c>
      <c r="AE111" s="437">
        <f t="shared" si="123"/>
        <v>13559.33</v>
      </c>
      <c r="AF111" s="439"/>
      <c r="AG111" s="372"/>
      <c r="AH111" s="372"/>
      <c r="AI111" s="376"/>
      <c r="AJ111" s="351"/>
    </row>
    <row r="112" spans="1:36" s="166" customFormat="1" ht="7.9" customHeight="1" x14ac:dyDescent="0.2">
      <c r="AF112" s="157"/>
      <c r="AI112" s="178"/>
    </row>
    <row r="113" spans="2:35" s="166" customFormat="1" ht="34.15" hidden="1" customHeight="1" x14ac:dyDescent="0.2">
      <c r="AF113" s="157"/>
      <c r="AI113" s="178"/>
    </row>
    <row r="114" spans="2:35" s="166" customFormat="1" ht="31.15" hidden="1" customHeight="1" x14ac:dyDescent="0.2">
      <c r="AF114" s="157"/>
      <c r="AI114" s="178"/>
    </row>
    <row r="115" spans="2:35" s="166" customFormat="1" ht="10.9" hidden="1" customHeight="1" x14ac:dyDescent="0.2">
      <c r="AF115" s="157"/>
      <c r="AI115" s="178"/>
    </row>
    <row r="116" spans="2:35" s="166" customFormat="1" ht="31.15" hidden="1" customHeight="1" x14ac:dyDescent="0.2">
      <c r="AF116" s="157"/>
      <c r="AI116" s="178"/>
    </row>
    <row r="117" spans="2:35" s="166" customFormat="1" ht="38.450000000000003" hidden="1" customHeight="1" x14ac:dyDescent="0.2">
      <c r="AF117" s="157"/>
      <c r="AI117" s="178"/>
    </row>
    <row r="118" spans="2:35" s="166" customFormat="1" ht="36" hidden="1" customHeight="1" x14ac:dyDescent="0.2">
      <c r="AF118" s="157"/>
      <c r="AI118" s="178"/>
    </row>
    <row r="119" spans="2:35" s="166" customFormat="1" ht="36.6" hidden="1" customHeight="1" x14ac:dyDescent="0.2">
      <c r="AF119" s="157"/>
      <c r="AI119" s="178"/>
    </row>
    <row r="120" spans="2:35" s="166" customFormat="1" ht="27.6" customHeight="1" x14ac:dyDescent="0.2">
      <c r="AF120" s="157"/>
      <c r="AI120" s="178"/>
    </row>
    <row r="121" spans="2:35" s="166" customFormat="1" ht="40.15" hidden="1" customHeight="1" x14ac:dyDescent="0.2">
      <c r="AF121" s="157"/>
      <c r="AI121" s="178"/>
    </row>
    <row r="122" spans="2:35" s="166" customFormat="1" ht="40.15" hidden="1" customHeight="1" x14ac:dyDescent="0.2">
      <c r="AF122" s="157"/>
      <c r="AI122" s="178"/>
    </row>
    <row r="123" spans="2:35" s="166" customFormat="1" ht="33" customHeight="1" x14ac:dyDescent="0.2">
      <c r="B123" s="427"/>
      <c r="C123" s="430" t="s">
        <v>114</v>
      </c>
      <c r="D123" s="225"/>
      <c r="E123" s="428"/>
      <c r="F123" s="330"/>
      <c r="G123" s="428">
        <v>0</v>
      </c>
      <c r="H123" s="428">
        <f t="shared" ref="H123:H142" si="124">G123</f>
        <v>0</v>
      </c>
      <c r="I123" s="428">
        <v>0</v>
      </c>
      <c r="J123" s="428">
        <v>0</v>
      </c>
      <c r="K123" s="428"/>
      <c r="L123" s="428"/>
      <c r="M123" s="330"/>
      <c r="N123" s="330"/>
      <c r="O123" s="330">
        <f t="shared" ref="O123:O137" si="125">IF(E123=47.16,0,IF(E123&gt;47.16,J123*0.5,0))</f>
        <v>0</v>
      </c>
      <c r="P123" s="330">
        <f t="shared" ref="P123:P134" si="126">F123+G123+H123+K123+O123+I123</f>
        <v>0</v>
      </c>
      <c r="Q123" s="330" t="e">
        <f t="shared" ref="Q123:Q137" si="127">VLOOKUP(P123,Tarifa1,1)</f>
        <v>#N/A</v>
      </c>
      <c r="R123" s="330" t="e">
        <f t="shared" ref="R123:R137" si="128">P123-Q123</f>
        <v>#N/A</v>
      </c>
      <c r="S123" s="330" t="e">
        <f t="shared" ref="S123:S137" si="129">VLOOKUP(P123,Tarifa1,3)</f>
        <v>#N/A</v>
      </c>
      <c r="T123" s="330" t="e">
        <f t="shared" ref="T123:T137" si="130">R123*S123</f>
        <v>#N/A</v>
      </c>
      <c r="U123" s="330" t="e">
        <f t="shared" ref="U123:U137" si="131">VLOOKUP(P123,Tarifa1,2)</f>
        <v>#N/A</v>
      </c>
      <c r="V123" s="330" t="e">
        <f t="shared" ref="V123:V137" si="132">T123+U123</f>
        <v>#N/A</v>
      </c>
      <c r="W123" s="330" t="e">
        <f t="shared" ref="W123:W137" si="133">VLOOKUP(P123,Credito1,2)</f>
        <v>#N/A</v>
      </c>
      <c r="X123" s="330" t="e">
        <f t="shared" ref="X123:X137" si="134">V123-W123</f>
        <v>#N/A</v>
      </c>
      <c r="Y123" s="330"/>
      <c r="Z123" s="330"/>
      <c r="AA123" s="330"/>
      <c r="AB123" s="330"/>
      <c r="AC123" s="330"/>
      <c r="AD123" s="330"/>
      <c r="AE123" s="330"/>
      <c r="AF123" s="346"/>
      <c r="AG123" s="487"/>
      <c r="AH123" s="488"/>
      <c r="AI123" s="178"/>
    </row>
    <row r="124" spans="2:35" s="166" customFormat="1" ht="27" customHeight="1" x14ac:dyDescent="0.2">
      <c r="B124" s="427">
        <v>37</v>
      </c>
      <c r="C124" s="341" t="s">
        <v>213</v>
      </c>
      <c r="D124" s="180" t="s">
        <v>115</v>
      </c>
      <c r="E124" s="428">
        <f>F124/15</f>
        <v>501.15133333333335</v>
      </c>
      <c r="F124" s="330">
        <v>7517.27</v>
      </c>
      <c r="G124" s="428">
        <v>9</v>
      </c>
      <c r="H124" s="428">
        <f t="shared" ref="H124" si="135">G124</f>
        <v>9</v>
      </c>
      <c r="I124" s="428">
        <v>0</v>
      </c>
      <c r="J124" s="428">
        <v>0</v>
      </c>
      <c r="K124" s="428"/>
      <c r="L124" s="428"/>
      <c r="M124" s="330">
        <f>F124+L124+Z124</f>
        <v>7517.27</v>
      </c>
      <c r="N124" s="330"/>
      <c r="O124" s="330">
        <f t="shared" ref="O124" si="136">IF(E124=47.16,0,IF(E124&gt;47.16,J124*0.5,0))</f>
        <v>0</v>
      </c>
      <c r="P124" s="330">
        <f t="shared" ref="P124" si="137">F124+G124+H124+K124+O124+I124</f>
        <v>7535.27</v>
      </c>
      <c r="Q124" s="330">
        <f t="shared" ref="Q124" si="138">VLOOKUP(P124,Tarifa1,1)</f>
        <v>5975.93</v>
      </c>
      <c r="R124" s="330">
        <f t="shared" ref="R124" si="139">P124-Q124</f>
        <v>1559.3400000000001</v>
      </c>
      <c r="S124" s="330">
        <f t="shared" ref="S124" si="140">VLOOKUP(P124,Tarifa1,3)</f>
        <v>0.23519999999999999</v>
      </c>
      <c r="T124" s="330">
        <f t="shared" ref="T124" si="141">R124*S124</f>
        <v>366.75676800000002</v>
      </c>
      <c r="U124" s="330">
        <f t="shared" ref="U124" si="142">VLOOKUP(P124,Tarifa1,2)</f>
        <v>957.375</v>
      </c>
      <c r="V124" s="330">
        <f t="shared" ref="V124" si="143">T124+U124</f>
        <v>1324.131768</v>
      </c>
      <c r="W124" s="330">
        <f t="shared" ref="W124" si="144">VLOOKUP(P124,Credito1,2)</f>
        <v>0</v>
      </c>
      <c r="X124" s="330">
        <f t="shared" ref="X124" si="145">V124-W124</f>
        <v>1324.131768</v>
      </c>
      <c r="Y124" s="330"/>
      <c r="Z124" s="330"/>
      <c r="AA124" s="330">
        <v>885.11</v>
      </c>
      <c r="AB124" s="330"/>
      <c r="AC124" s="330"/>
      <c r="AD124" s="330">
        <f t="shared" si="108"/>
        <v>885.11</v>
      </c>
      <c r="AE124" s="330">
        <f t="shared" ref="AE124:AE128" si="146">M124-AA124</f>
        <v>6632.1600000000008</v>
      </c>
      <c r="AF124" s="463">
        <v>39349</v>
      </c>
      <c r="AG124" s="487"/>
      <c r="AH124" s="488"/>
      <c r="AI124" s="178"/>
    </row>
    <row r="125" spans="2:35" s="166" customFormat="1" ht="38.450000000000003" customHeight="1" x14ac:dyDescent="0.2">
      <c r="B125" s="427"/>
      <c r="C125" s="425" t="s">
        <v>116</v>
      </c>
      <c r="D125" s="225"/>
      <c r="E125" s="428">
        <f t="shared" ref="E125:E127" si="147">F125/15</f>
        <v>0</v>
      </c>
      <c r="F125" s="330"/>
      <c r="G125" s="428">
        <v>0</v>
      </c>
      <c r="H125" s="428">
        <f t="shared" si="124"/>
        <v>0</v>
      </c>
      <c r="I125" s="428">
        <v>0</v>
      </c>
      <c r="J125" s="428">
        <v>0</v>
      </c>
      <c r="K125" s="428"/>
      <c r="L125" s="428"/>
      <c r="M125" s="330"/>
      <c r="N125" s="330"/>
      <c r="O125" s="330">
        <f t="shared" si="125"/>
        <v>0</v>
      </c>
      <c r="P125" s="330">
        <f t="shared" si="126"/>
        <v>0</v>
      </c>
      <c r="Q125" s="330" t="e">
        <f t="shared" si="127"/>
        <v>#N/A</v>
      </c>
      <c r="R125" s="330" t="e">
        <f t="shared" si="128"/>
        <v>#N/A</v>
      </c>
      <c r="S125" s="330" t="e">
        <f t="shared" si="129"/>
        <v>#N/A</v>
      </c>
      <c r="T125" s="330" t="e">
        <f t="shared" si="130"/>
        <v>#N/A</v>
      </c>
      <c r="U125" s="330" t="e">
        <f t="shared" si="131"/>
        <v>#N/A</v>
      </c>
      <c r="V125" s="330" t="e">
        <f t="shared" si="132"/>
        <v>#N/A</v>
      </c>
      <c r="W125" s="330" t="e">
        <f t="shared" si="133"/>
        <v>#N/A</v>
      </c>
      <c r="X125" s="330" t="e">
        <f t="shared" si="134"/>
        <v>#N/A</v>
      </c>
      <c r="Y125" s="330"/>
      <c r="Z125" s="330"/>
      <c r="AA125" s="330"/>
      <c r="AB125" s="330"/>
      <c r="AC125" s="330"/>
      <c r="AD125" s="330"/>
      <c r="AE125" s="330"/>
      <c r="AF125" s="464"/>
      <c r="AG125" s="487"/>
      <c r="AH125" s="488"/>
      <c r="AI125" s="178"/>
    </row>
    <row r="126" spans="2:35" s="166" customFormat="1" ht="29.25" customHeight="1" x14ac:dyDescent="0.2">
      <c r="B126" s="427">
        <v>38</v>
      </c>
      <c r="C126" s="341" t="s">
        <v>117</v>
      </c>
      <c r="D126" s="230" t="s">
        <v>241</v>
      </c>
      <c r="E126" s="428">
        <f t="shared" si="147"/>
        <v>294.78199999999998</v>
      </c>
      <c r="F126" s="330">
        <v>4421.7299999999996</v>
      </c>
      <c r="G126" s="428">
        <v>0</v>
      </c>
      <c r="H126" s="428">
        <f t="shared" si="124"/>
        <v>0</v>
      </c>
      <c r="I126" s="428">
        <v>0</v>
      </c>
      <c r="J126" s="428">
        <v>0</v>
      </c>
      <c r="K126" s="428"/>
      <c r="L126" s="428"/>
      <c r="M126" s="330">
        <f>F126+L126+Z126</f>
        <v>4421.7299999999996</v>
      </c>
      <c r="N126" s="330"/>
      <c r="O126" s="330">
        <f t="shared" si="125"/>
        <v>0</v>
      </c>
      <c r="P126" s="330">
        <f t="shared" si="126"/>
        <v>4421.7299999999996</v>
      </c>
      <c r="Q126" s="330">
        <f t="shared" si="127"/>
        <v>2962.9549999999999</v>
      </c>
      <c r="R126" s="330">
        <f t="shared" si="128"/>
        <v>1458.7749999999996</v>
      </c>
      <c r="S126" s="330">
        <f t="shared" si="129"/>
        <v>0.21360000000000001</v>
      </c>
      <c r="T126" s="330">
        <f t="shared" si="130"/>
        <v>311.59433999999993</v>
      </c>
      <c r="U126" s="330">
        <f t="shared" si="131"/>
        <v>313.8</v>
      </c>
      <c r="V126" s="330">
        <f t="shared" si="132"/>
        <v>625.39433999999994</v>
      </c>
      <c r="W126" s="330">
        <f t="shared" si="133"/>
        <v>0</v>
      </c>
      <c r="X126" s="330">
        <f t="shared" si="134"/>
        <v>625.39433999999994</v>
      </c>
      <c r="Y126" s="330"/>
      <c r="Z126" s="330"/>
      <c r="AA126" s="330">
        <v>344.1</v>
      </c>
      <c r="AB126" s="330"/>
      <c r="AC126" s="330"/>
      <c r="AD126" s="330">
        <f t="shared" si="108"/>
        <v>344.1</v>
      </c>
      <c r="AE126" s="330">
        <f>M126-AA126</f>
        <v>4077.6299999999997</v>
      </c>
      <c r="AF126" s="463">
        <v>40479</v>
      </c>
      <c r="AG126" s="487"/>
      <c r="AH126" s="488"/>
      <c r="AI126" s="178"/>
    </row>
    <row r="127" spans="2:35" s="166" customFormat="1" ht="30.75" customHeight="1" x14ac:dyDescent="0.2">
      <c r="B127" s="427">
        <v>39</v>
      </c>
      <c r="C127" s="341" t="s">
        <v>119</v>
      </c>
      <c r="D127" s="230" t="s">
        <v>120</v>
      </c>
      <c r="E127" s="428">
        <f t="shared" si="147"/>
        <v>207.82666666666668</v>
      </c>
      <c r="F127" s="330">
        <v>3117.4</v>
      </c>
      <c r="G127" s="428">
        <v>0</v>
      </c>
      <c r="H127" s="428">
        <f t="shared" ref="H127" si="148">G127</f>
        <v>0</v>
      </c>
      <c r="I127" s="428">
        <v>0</v>
      </c>
      <c r="J127" s="428">
        <v>0</v>
      </c>
      <c r="K127" s="428"/>
      <c r="L127" s="428"/>
      <c r="M127" s="330">
        <f>F127</f>
        <v>3117.4</v>
      </c>
      <c r="N127" s="330"/>
      <c r="O127" s="330">
        <f t="shared" ref="O127:O128" si="149">IF(E127=47.16,0,IF(E127&gt;47.16,J127*0.5,0))</f>
        <v>0</v>
      </c>
      <c r="P127" s="330">
        <f t="shared" ref="P127:P128" si="150">F127+G127+H127+K127+O127+I127</f>
        <v>3117.4</v>
      </c>
      <c r="Q127" s="330">
        <f t="shared" ref="Q127:Q128" si="151">VLOOKUP(P127,Tarifa1,1)</f>
        <v>2962.9549999999999</v>
      </c>
      <c r="R127" s="330">
        <f t="shared" ref="R127:R128" si="152">P127-Q127</f>
        <v>154.44500000000016</v>
      </c>
      <c r="S127" s="330">
        <f t="shared" ref="S127:S128" si="153">VLOOKUP(P127,Tarifa1,3)</f>
        <v>0.21360000000000001</v>
      </c>
      <c r="T127" s="330">
        <f t="shared" ref="T127:T128" si="154">R127*S127</f>
        <v>32.989452000000036</v>
      </c>
      <c r="U127" s="330">
        <f t="shared" ref="U127:U128" si="155">VLOOKUP(P127,Tarifa1,2)</f>
        <v>313.8</v>
      </c>
      <c r="V127" s="330">
        <f t="shared" ref="V127:V128" si="156">T127+U127</f>
        <v>346.78945200000004</v>
      </c>
      <c r="W127" s="330">
        <f t="shared" ref="W127:W128" si="157">VLOOKUP(P127,Credito1,2)</f>
        <v>0</v>
      </c>
      <c r="X127" s="330">
        <f t="shared" ref="X127:X128" si="158">V127-W127</f>
        <v>346.78945200000004</v>
      </c>
      <c r="Y127" s="330"/>
      <c r="Z127" s="330">
        <v>125.1</v>
      </c>
      <c r="AA127" s="330">
        <v>78.930000000000007</v>
      </c>
      <c r="AB127" s="330"/>
      <c r="AC127" s="330"/>
      <c r="AD127" s="330">
        <f t="shared" si="108"/>
        <v>78.930000000000007</v>
      </c>
      <c r="AE127" s="330">
        <v>3038.47</v>
      </c>
      <c r="AF127" s="463">
        <v>40266</v>
      </c>
      <c r="AG127" s="487"/>
      <c r="AH127" s="488"/>
      <c r="AI127" s="178"/>
    </row>
    <row r="128" spans="2:35" s="166" customFormat="1" ht="30.75" customHeight="1" x14ac:dyDescent="0.2">
      <c r="B128" s="427">
        <v>40</v>
      </c>
      <c r="C128" s="341" t="s">
        <v>217</v>
      </c>
      <c r="D128" s="230" t="s">
        <v>218</v>
      </c>
      <c r="E128" s="428">
        <f>F128/15</f>
        <v>408.84333333333331</v>
      </c>
      <c r="F128" s="330">
        <v>6132.65</v>
      </c>
      <c r="G128" s="428"/>
      <c r="H128" s="428"/>
      <c r="I128" s="428"/>
      <c r="J128" s="428"/>
      <c r="K128" s="428"/>
      <c r="L128" s="80"/>
      <c r="M128" s="330">
        <f t="shared" ref="M128" si="159">F128+L128+Z128</f>
        <v>6132.65</v>
      </c>
      <c r="N128" s="330"/>
      <c r="O128" s="330">
        <f t="shared" si="149"/>
        <v>0</v>
      </c>
      <c r="P128" s="330">
        <f t="shared" si="150"/>
        <v>6132.65</v>
      </c>
      <c r="Q128" s="330">
        <f t="shared" si="151"/>
        <v>5975.93</v>
      </c>
      <c r="R128" s="330">
        <f t="shared" si="152"/>
        <v>156.71999999999935</v>
      </c>
      <c r="S128" s="330">
        <f t="shared" si="153"/>
        <v>0.23519999999999999</v>
      </c>
      <c r="T128" s="330">
        <f t="shared" si="154"/>
        <v>36.860543999999848</v>
      </c>
      <c r="U128" s="330">
        <f t="shared" si="155"/>
        <v>957.375</v>
      </c>
      <c r="V128" s="330">
        <f t="shared" si="156"/>
        <v>994.23554399999989</v>
      </c>
      <c r="W128" s="330">
        <f t="shared" si="157"/>
        <v>0</v>
      </c>
      <c r="X128" s="330">
        <f t="shared" si="158"/>
        <v>994.23554399999989</v>
      </c>
      <c r="Y128" s="330"/>
      <c r="Z128" s="330"/>
      <c r="AA128" s="330">
        <v>608.54999999999995</v>
      </c>
      <c r="AB128" s="330"/>
      <c r="AC128" s="330"/>
      <c r="AD128" s="330">
        <f t="shared" si="108"/>
        <v>608.54999999999995</v>
      </c>
      <c r="AE128" s="330">
        <f t="shared" si="146"/>
        <v>5524.0999999999995</v>
      </c>
      <c r="AF128" s="463">
        <v>38954</v>
      </c>
      <c r="AG128" s="487"/>
      <c r="AH128" s="488"/>
      <c r="AI128" s="178"/>
    </row>
    <row r="129" spans="1:36" s="166" customFormat="1" ht="43.5" customHeight="1" x14ac:dyDescent="0.2">
      <c r="B129" s="427">
        <v>41</v>
      </c>
      <c r="C129" s="341" t="s">
        <v>118</v>
      </c>
      <c r="D129" s="230" t="s">
        <v>187</v>
      </c>
      <c r="E129" s="428">
        <f>F129/15</f>
        <v>376.73466666666667</v>
      </c>
      <c r="F129" s="330">
        <v>5651.02</v>
      </c>
      <c r="G129" s="428">
        <v>0</v>
      </c>
      <c r="H129" s="428">
        <f t="shared" ref="H129" si="160">G129</f>
        <v>0</v>
      </c>
      <c r="I129" s="428">
        <v>0</v>
      </c>
      <c r="J129" s="428">
        <v>0</v>
      </c>
      <c r="K129" s="428"/>
      <c r="L129" s="428"/>
      <c r="M129" s="330">
        <f t="shared" ref="M129" si="161">F129+L129+Z129</f>
        <v>5651.02</v>
      </c>
      <c r="N129" s="330"/>
      <c r="O129" s="330">
        <f t="shared" ref="O129" si="162">IF(E129=47.16,0,IF(E129&gt;47.16,J129*0.5,0))</f>
        <v>0</v>
      </c>
      <c r="P129" s="330">
        <f t="shared" ref="P129" si="163">F129+G129+H129+K129+O129+I129</f>
        <v>5651.02</v>
      </c>
      <c r="Q129" s="330">
        <f t="shared" ref="Q129" si="164">VLOOKUP(P129,Tarifa1,1)</f>
        <v>2962.9549999999999</v>
      </c>
      <c r="R129" s="330">
        <f t="shared" ref="R129" si="165">P129-Q129</f>
        <v>2688.0650000000005</v>
      </c>
      <c r="S129" s="330">
        <f t="shared" ref="S129" si="166">VLOOKUP(P129,Tarifa1,3)</f>
        <v>0.21360000000000001</v>
      </c>
      <c r="T129" s="330">
        <f t="shared" ref="T129" si="167">R129*S129</f>
        <v>574.17068400000016</v>
      </c>
      <c r="U129" s="330">
        <f t="shared" ref="U129" si="168">VLOOKUP(P129,Tarifa1,2)</f>
        <v>313.8</v>
      </c>
      <c r="V129" s="330">
        <f t="shared" ref="V129" si="169">T129+U129</f>
        <v>887.97068400000012</v>
      </c>
      <c r="W129" s="330">
        <f t="shared" ref="W129" si="170">VLOOKUP(P129,Credito1,2)</f>
        <v>0</v>
      </c>
      <c r="X129" s="330">
        <f t="shared" ref="X129" si="171">V129-W129</f>
        <v>887.97068400000012</v>
      </c>
      <c r="Y129" s="330"/>
      <c r="Z129" s="330"/>
      <c r="AA129" s="330">
        <v>528.72</v>
      </c>
      <c r="AB129" s="330"/>
      <c r="AC129" s="330"/>
      <c r="AD129" s="330">
        <f t="shared" si="108"/>
        <v>528.72</v>
      </c>
      <c r="AE129" s="330">
        <f>M129-AA129</f>
        <v>5122.3</v>
      </c>
      <c r="AF129" s="463">
        <v>40177</v>
      </c>
      <c r="AG129" s="487"/>
      <c r="AH129" s="488"/>
      <c r="AI129" s="178"/>
    </row>
    <row r="130" spans="1:36" s="348" customFormat="1" ht="30" customHeight="1" x14ac:dyDescent="0.2">
      <c r="A130" s="351"/>
      <c r="B130" s="443"/>
      <c r="C130" s="422" t="s">
        <v>60</v>
      </c>
      <c r="D130" s="422"/>
      <c r="E130" s="444"/>
      <c r="F130" s="423">
        <f t="shared" ref="F130:AE130" si="172">F124+F126+F127+F128+F129</f>
        <v>26840.07</v>
      </c>
      <c r="G130" s="444">
        <f t="shared" si="172"/>
        <v>9</v>
      </c>
      <c r="H130" s="444">
        <f t="shared" si="172"/>
        <v>9</v>
      </c>
      <c r="I130" s="444">
        <f t="shared" si="172"/>
        <v>0</v>
      </c>
      <c r="J130" s="444">
        <f t="shared" si="172"/>
        <v>0</v>
      </c>
      <c r="K130" s="444">
        <f t="shared" si="172"/>
        <v>0</v>
      </c>
      <c r="L130" s="444">
        <f t="shared" si="172"/>
        <v>0</v>
      </c>
      <c r="M130" s="423">
        <f t="shared" si="172"/>
        <v>26840.07</v>
      </c>
      <c r="N130" s="444">
        <f t="shared" si="172"/>
        <v>0</v>
      </c>
      <c r="O130" s="444">
        <f t="shared" si="172"/>
        <v>0</v>
      </c>
      <c r="P130" s="444">
        <f t="shared" si="172"/>
        <v>26858.07</v>
      </c>
      <c r="Q130" s="444">
        <f t="shared" si="172"/>
        <v>20840.724999999999</v>
      </c>
      <c r="R130" s="444">
        <f t="shared" si="172"/>
        <v>6017.3449999999993</v>
      </c>
      <c r="S130" s="444">
        <f t="shared" si="172"/>
        <v>1.1112</v>
      </c>
      <c r="T130" s="444">
        <f t="shared" si="172"/>
        <v>1322.3717879999999</v>
      </c>
      <c r="U130" s="444">
        <f t="shared" si="172"/>
        <v>2856.15</v>
      </c>
      <c r="V130" s="444">
        <f t="shared" si="172"/>
        <v>4178.521788</v>
      </c>
      <c r="W130" s="444">
        <f t="shared" si="172"/>
        <v>0</v>
      </c>
      <c r="X130" s="444">
        <f t="shared" si="172"/>
        <v>4178.521788</v>
      </c>
      <c r="Y130" s="444">
        <f t="shared" si="172"/>
        <v>0</v>
      </c>
      <c r="Z130" s="444">
        <f t="shared" si="172"/>
        <v>125.1</v>
      </c>
      <c r="AA130" s="423">
        <f t="shared" si="172"/>
        <v>2445.41</v>
      </c>
      <c r="AB130" s="444">
        <f t="shared" si="172"/>
        <v>0</v>
      </c>
      <c r="AC130" s="444">
        <f t="shared" si="172"/>
        <v>0</v>
      </c>
      <c r="AD130" s="423">
        <f t="shared" si="172"/>
        <v>2445.41</v>
      </c>
      <c r="AE130" s="423">
        <f t="shared" si="172"/>
        <v>24394.66</v>
      </c>
      <c r="AF130" s="486"/>
      <c r="AG130" s="486"/>
      <c r="AH130" s="486"/>
      <c r="AI130" s="349"/>
      <c r="AJ130" s="351"/>
    </row>
    <row r="131" spans="1:36" s="166" customFormat="1" ht="28.15" hidden="1" customHeight="1" x14ac:dyDescent="0.2">
      <c r="B131" s="427"/>
      <c r="C131" s="225"/>
      <c r="D131" s="180"/>
      <c r="E131" s="428"/>
      <c r="F131" s="330"/>
      <c r="G131" s="428"/>
      <c r="H131" s="428"/>
      <c r="I131" s="428"/>
      <c r="J131" s="428"/>
      <c r="K131" s="428"/>
      <c r="L131" s="428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46"/>
      <c r="AG131" s="431"/>
      <c r="AH131" s="431"/>
      <c r="AI131" s="178"/>
    </row>
    <row r="132" spans="1:36" s="166" customFormat="1" ht="55.9" hidden="1" customHeight="1" x14ac:dyDescent="0.2">
      <c r="B132" s="427"/>
      <c r="C132" s="225"/>
      <c r="D132" s="180"/>
      <c r="E132" s="428"/>
      <c r="F132" s="330"/>
      <c r="G132" s="428"/>
      <c r="H132" s="428"/>
      <c r="I132" s="428"/>
      <c r="J132" s="428"/>
      <c r="K132" s="428"/>
      <c r="L132" s="428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46"/>
      <c r="AG132" s="431"/>
      <c r="AH132" s="431"/>
      <c r="AI132" s="178"/>
    </row>
    <row r="133" spans="1:36" s="166" customFormat="1" ht="55.9" customHeight="1" x14ac:dyDescent="0.2">
      <c r="B133" s="427"/>
      <c r="C133" s="225"/>
      <c r="D133" s="180"/>
      <c r="E133" s="428"/>
      <c r="F133" s="330"/>
      <c r="G133" s="428"/>
      <c r="H133" s="428"/>
      <c r="I133" s="428"/>
      <c r="J133" s="428"/>
      <c r="K133" s="428"/>
      <c r="L133" s="428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46"/>
      <c r="AG133" s="433"/>
      <c r="AH133" s="434"/>
      <c r="AI133" s="167"/>
    </row>
    <row r="134" spans="1:36" s="166" customFormat="1" ht="31.15" customHeight="1" x14ac:dyDescent="0.2">
      <c r="B134" s="427"/>
      <c r="C134" s="445" t="s">
        <v>121</v>
      </c>
      <c r="D134" s="225"/>
      <c r="E134" s="428"/>
      <c r="F134" s="330"/>
      <c r="G134" s="428">
        <v>0</v>
      </c>
      <c r="H134" s="428">
        <f t="shared" si="124"/>
        <v>0</v>
      </c>
      <c r="I134" s="428">
        <v>0</v>
      </c>
      <c r="J134" s="428">
        <v>0</v>
      </c>
      <c r="K134" s="428"/>
      <c r="L134" s="428"/>
      <c r="M134" s="330"/>
      <c r="N134" s="330"/>
      <c r="O134" s="330">
        <f t="shared" si="125"/>
        <v>0</v>
      </c>
      <c r="P134" s="330">
        <f t="shared" si="126"/>
        <v>0</v>
      </c>
      <c r="Q134" s="330" t="e">
        <f t="shared" si="127"/>
        <v>#N/A</v>
      </c>
      <c r="R134" s="330" t="e">
        <f t="shared" si="128"/>
        <v>#N/A</v>
      </c>
      <c r="S134" s="330" t="e">
        <f t="shared" si="129"/>
        <v>#N/A</v>
      </c>
      <c r="T134" s="330" t="e">
        <f t="shared" si="130"/>
        <v>#N/A</v>
      </c>
      <c r="U134" s="330" t="e">
        <f t="shared" si="131"/>
        <v>#N/A</v>
      </c>
      <c r="V134" s="330" t="e">
        <f t="shared" si="132"/>
        <v>#N/A</v>
      </c>
      <c r="W134" s="330" t="e">
        <f t="shared" si="133"/>
        <v>#N/A</v>
      </c>
      <c r="X134" s="330" t="e">
        <f t="shared" si="134"/>
        <v>#N/A</v>
      </c>
      <c r="Y134" s="330"/>
      <c r="Z134" s="330"/>
      <c r="AA134" s="330"/>
      <c r="AB134" s="330"/>
      <c r="AC134" s="330"/>
      <c r="AD134" s="330"/>
      <c r="AE134" s="330"/>
      <c r="AF134" s="346"/>
      <c r="AG134" s="487"/>
      <c r="AH134" s="488"/>
      <c r="AI134" s="370"/>
    </row>
    <row r="135" spans="1:36" s="166" customFormat="1" ht="34.5" customHeight="1" x14ac:dyDescent="0.2">
      <c r="B135" s="427">
        <v>42</v>
      </c>
      <c r="C135" s="453" t="s">
        <v>258</v>
      </c>
      <c r="D135" s="225" t="s">
        <v>123</v>
      </c>
      <c r="E135" s="428">
        <f>F135/15</f>
        <v>294.78199999999998</v>
      </c>
      <c r="F135" s="330">
        <v>4421.7299999999996</v>
      </c>
      <c r="G135" s="428">
        <v>0</v>
      </c>
      <c r="H135" s="428">
        <f t="shared" ref="H135:H136" si="173">G135</f>
        <v>0</v>
      </c>
      <c r="I135" s="428">
        <v>0</v>
      </c>
      <c r="J135" s="428">
        <v>0</v>
      </c>
      <c r="K135" s="428"/>
      <c r="L135" s="428"/>
      <c r="M135" s="330">
        <f>F135+L135+Z135</f>
        <v>4421.7299999999996</v>
      </c>
      <c r="N135" s="330"/>
      <c r="O135" s="330">
        <f t="shared" ref="O135:O136" si="174">IF(E135=47.16,0,IF(E135&gt;47.16,J135*0.5,0))</f>
        <v>0</v>
      </c>
      <c r="P135" s="330">
        <f>F135+G135+H135+K135+O135+I135</f>
        <v>4421.7299999999996</v>
      </c>
      <c r="Q135" s="330">
        <f t="shared" ref="Q135:Q136" si="175">VLOOKUP(P135,Tarifa1,1)</f>
        <v>2962.9549999999999</v>
      </c>
      <c r="R135" s="330">
        <f t="shared" ref="R135:R136" si="176">P135-Q135</f>
        <v>1458.7749999999996</v>
      </c>
      <c r="S135" s="330">
        <f t="shared" ref="S135:S136" si="177">VLOOKUP(P135,Tarifa1,3)</f>
        <v>0.21360000000000001</v>
      </c>
      <c r="T135" s="330">
        <f t="shared" ref="T135:T136" si="178">R135*S135</f>
        <v>311.59433999999993</v>
      </c>
      <c r="U135" s="330">
        <f t="shared" ref="U135:U136" si="179">VLOOKUP(P135,Tarifa1,2)</f>
        <v>313.8</v>
      </c>
      <c r="V135" s="330">
        <f t="shared" ref="V135:V136" si="180">T135+U135</f>
        <v>625.39433999999994</v>
      </c>
      <c r="W135" s="330">
        <f t="shared" ref="W135:W136" si="181">VLOOKUP(P135,Credito1,2)</f>
        <v>0</v>
      </c>
      <c r="X135" s="330">
        <f t="shared" ref="X135:X136" si="182">V135-W135</f>
        <v>625.39433999999994</v>
      </c>
      <c r="Y135" s="330"/>
      <c r="Z135" s="330"/>
      <c r="AA135" s="330">
        <v>345.94</v>
      </c>
      <c r="AB135" s="330"/>
      <c r="AC135" s="330"/>
      <c r="AD135" s="330">
        <f>AA135</f>
        <v>345.94</v>
      </c>
      <c r="AE135" s="330">
        <f>M135-AA135</f>
        <v>4075.7899999999995</v>
      </c>
      <c r="AF135" s="463">
        <v>38814</v>
      </c>
      <c r="AG135" s="487"/>
      <c r="AH135" s="488"/>
      <c r="AI135" s="370"/>
    </row>
    <row r="136" spans="1:36" s="166" customFormat="1" ht="30.75" customHeight="1" x14ac:dyDescent="0.2">
      <c r="B136" s="427">
        <v>43</v>
      </c>
      <c r="C136" s="341" t="s">
        <v>124</v>
      </c>
      <c r="D136" s="180" t="s">
        <v>88</v>
      </c>
      <c r="E136" s="428">
        <f t="shared" ref="E136:E184" si="183">F136/15</f>
        <v>380.43799999999999</v>
      </c>
      <c r="F136" s="330">
        <v>5706.57</v>
      </c>
      <c r="G136" s="428">
        <v>2</v>
      </c>
      <c r="H136" s="428">
        <f t="shared" si="173"/>
        <v>2</v>
      </c>
      <c r="I136" s="428">
        <v>0</v>
      </c>
      <c r="J136" s="428">
        <v>0</v>
      </c>
      <c r="K136" s="428"/>
      <c r="L136" s="428"/>
      <c r="M136" s="330">
        <f t="shared" ref="M136:M141" si="184">F136+L136+Z136</f>
        <v>5706.57</v>
      </c>
      <c r="N136" s="330"/>
      <c r="O136" s="330">
        <f t="shared" si="174"/>
        <v>0</v>
      </c>
      <c r="P136" s="330">
        <f t="shared" ref="P136" si="185">F136+G136+H136+K136+O136+I136</f>
        <v>5710.57</v>
      </c>
      <c r="Q136" s="330">
        <f t="shared" si="175"/>
        <v>2962.9549999999999</v>
      </c>
      <c r="R136" s="330">
        <f t="shared" si="176"/>
        <v>2747.6149999999998</v>
      </c>
      <c r="S136" s="330">
        <f t="shared" si="177"/>
        <v>0.21360000000000001</v>
      </c>
      <c r="T136" s="330">
        <f t="shared" si="178"/>
        <v>586.89056400000004</v>
      </c>
      <c r="U136" s="330">
        <f t="shared" si="179"/>
        <v>313.8</v>
      </c>
      <c r="V136" s="330">
        <f t="shared" si="180"/>
        <v>900.69056399999999</v>
      </c>
      <c r="W136" s="330">
        <f t="shared" si="181"/>
        <v>0</v>
      </c>
      <c r="X136" s="330">
        <f t="shared" si="182"/>
        <v>900.69056399999999</v>
      </c>
      <c r="Y136" s="330"/>
      <c r="Z136" s="330"/>
      <c r="AA136" s="330">
        <v>538.66999999999996</v>
      </c>
      <c r="AB136" s="330"/>
      <c r="AC136" s="330"/>
      <c r="AD136" s="330">
        <f t="shared" ref="AD136:AD141" si="186">AA136</f>
        <v>538.66999999999996</v>
      </c>
      <c r="AE136" s="330">
        <f t="shared" ref="AE136:AE141" si="187">M136-AA136</f>
        <v>5167.8999999999996</v>
      </c>
      <c r="AF136" s="463">
        <v>38881</v>
      </c>
      <c r="AG136" s="487"/>
      <c r="AH136" s="488"/>
      <c r="AI136" s="370"/>
    </row>
    <row r="137" spans="1:36" s="166" customFormat="1" ht="33" customHeight="1" x14ac:dyDescent="0.2">
      <c r="B137" s="446">
        <v>44</v>
      </c>
      <c r="C137" s="341" t="s">
        <v>125</v>
      </c>
      <c r="D137" s="225" t="s">
        <v>100</v>
      </c>
      <c r="E137" s="428">
        <f t="shared" si="183"/>
        <v>445.81599999999997</v>
      </c>
      <c r="F137" s="330">
        <v>6687.24</v>
      </c>
      <c r="G137" s="428">
        <v>0</v>
      </c>
      <c r="H137" s="428">
        <f t="shared" si="124"/>
        <v>0</v>
      </c>
      <c r="I137" s="428">
        <v>0</v>
      </c>
      <c r="J137" s="428">
        <v>0</v>
      </c>
      <c r="K137" s="428"/>
      <c r="L137" s="428"/>
      <c r="M137" s="330">
        <f t="shared" si="184"/>
        <v>6687.24</v>
      </c>
      <c r="N137" s="330"/>
      <c r="O137" s="330">
        <f t="shared" si="125"/>
        <v>0</v>
      </c>
      <c r="P137" s="330">
        <f>F137+G137+H137+K137+O137+I137</f>
        <v>6687.24</v>
      </c>
      <c r="Q137" s="330">
        <f t="shared" si="127"/>
        <v>5975.93</v>
      </c>
      <c r="R137" s="330">
        <f t="shared" si="128"/>
        <v>711.30999999999949</v>
      </c>
      <c r="S137" s="330">
        <f t="shared" si="129"/>
        <v>0.23519999999999999</v>
      </c>
      <c r="T137" s="330">
        <f t="shared" si="130"/>
        <v>167.30011199999987</v>
      </c>
      <c r="U137" s="330">
        <f t="shared" si="131"/>
        <v>957.375</v>
      </c>
      <c r="V137" s="330">
        <f t="shared" si="132"/>
        <v>1124.6751119999999</v>
      </c>
      <c r="W137" s="330">
        <f t="shared" si="133"/>
        <v>0</v>
      </c>
      <c r="X137" s="330">
        <f t="shared" si="134"/>
        <v>1124.6751119999999</v>
      </c>
      <c r="Y137" s="330"/>
      <c r="Z137" s="330"/>
      <c r="AA137" s="330">
        <v>707.93</v>
      </c>
      <c r="AB137" s="330"/>
      <c r="AC137" s="330"/>
      <c r="AD137" s="330">
        <f t="shared" si="186"/>
        <v>707.93</v>
      </c>
      <c r="AE137" s="330">
        <f t="shared" si="187"/>
        <v>5979.3099999999995</v>
      </c>
      <c r="AF137" s="463">
        <v>38989</v>
      </c>
      <c r="AG137" s="487"/>
      <c r="AH137" s="488"/>
      <c r="AI137" s="370"/>
    </row>
    <row r="138" spans="1:36" s="166" customFormat="1" ht="33.75" customHeight="1" x14ac:dyDescent="0.2">
      <c r="B138" s="427">
        <v>45</v>
      </c>
      <c r="C138" s="341" t="s">
        <v>126</v>
      </c>
      <c r="D138" s="225" t="s">
        <v>127</v>
      </c>
      <c r="E138" s="428">
        <f t="shared" si="183"/>
        <v>196.91133333333335</v>
      </c>
      <c r="F138" s="330">
        <v>2953.67</v>
      </c>
      <c r="G138" s="428">
        <v>4</v>
      </c>
      <c r="H138" s="428">
        <f t="shared" ref="H138" si="188">G138</f>
        <v>4</v>
      </c>
      <c r="I138" s="428">
        <v>0</v>
      </c>
      <c r="J138" s="428">
        <v>0</v>
      </c>
      <c r="K138" s="428"/>
      <c r="L138" s="428"/>
      <c r="M138" s="330">
        <v>2953.67</v>
      </c>
      <c r="N138" s="330"/>
      <c r="O138" s="330">
        <f t="shared" ref="O138:O139" si="189">IF(E138=47.16,0,IF(E138&gt;47.16,J138*0.5,0))</f>
        <v>0</v>
      </c>
      <c r="P138" s="330">
        <f t="shared" ref="P138:P139" si="190">F138+G138+H138+K138+O138+I138</f>
        <v>2961.67</v>
      </c>
      <c r="Q138" s="330">
        <f t="shared" ref="Q138:Q139" si="191">VLOOKUP(P138,Tarifa1,1)</f>
        <v>2474.7800000000002</v>
      </c>
      <c r="R138" s="330">
        <f t="shared" ref="R138:R139" si="192">P138-Q138</f>
        <v>486.88999999999987</v>
      </c>
      <c r="S138" s="330">
        <f t="shared" ref="S138:S139" si="193">VLOOKUP(P138,Tarifa1,3)</f>
        <v>0.1792</v>
      </c>
      <c r="T138" s="330">
        <f t="shared" ref="T138:T139" si="194">R138*S138</f>
        <v>87.250687999999982</v>
      </c>
      <c r="U138" s="330">
        <f t="shared" ref="U138:U139" si="195">VLOOKUP(P138,Tarifa1,2)</f>
        <v>226.27500000000001</v>
      </c>
      <c r="V138" s="330">
        <f t="shared" ref="V138:V139" si="196">T138+U138</f>
        <v>313.525688</v>
      </c>
      <c r="W138" s="330">
        <f t="shared" ref="W138:W139" si="197">VLOOKUP(P138,Credito1,2)</f>
        <v>0</v>
      </c>
      <c r="X138" s="330">
        <f t="shared" ref="X138:X139" si="198">V138-W138</f>
        <v>313.525688</v>
      </c>
      <c r="Y138" s="330"/>
      <c r="Z138" s="330">
        <v>145.35</v>
      </c>
      <c r="AA138" s="330">
        <v>186.21</v>
      </c>
      <c r="AB138" s="330"/>
      <c r="AC138" s="330"/>
      <c r="AD138" s="330">
        <f t="shared" si="186"/>
        <v>186.21</v>
      </c>
      <c r="AE138" s="330">
        <f>M138+Z138-AA138</f>
        <v>2912.81</v>
      </c>
      <c r="AF138" s="463">
        <v>38849</v>
      </c>
      <c r="AG138" s="487"/>
      <c r="AH138" s="488"/>
      <c r="AI138" s="370"/>
    </row>
    <row r="139" spans="1:36" s="166" customFormat="1" ht="33.75" customHeight="1" x14ac:dyDescent="0.2">
      <c r="B139" s="427">
        <v>46</v>
      </c>
      <c r="C139" s="341" t="s">
        <v>128</v>
      </c>
      <c r="D139" s="225" t="s">
        <v>127</v>
      </c>
      <c r="E139" s="428">
        <f>F139/15</f>
        <v>261.154</v>
      </c>
      <c r="F139" s="330">
        <v>3917.31</v>
      </c>
      <c r="G139" s="428">
        <v>4</v>
      </c>
      <c r="H139" s="428">
        <f t="shared" ref="H139" si="199">G139</f>
        <v>4</v>
      </c>
      <c r="I139" s="428">
        <v>0</v>
      </c>
      <c r="J139" s="428">
        <v>0</v>
      </c>
      <c r="K139" s="428"/>
      <c r="L139" s="428"/>
      <c r="M139" s="330">
        <f t="shared" si="184"/>
        <v>3917.31</v>
      </c>
      <c r="N139" s="330"/>
      <c r="O139" s="330">
        <f t="shared" si="189"/>
        <v>0</v>
      </c>
      <c r="P139" s="330">
        <f t="shared" si="190"/>
        <v>3925.31</v>
      </c>
      <c r="Q139" s="330">
        <f t="shared" si="191"/>
        <v>2962.9549999999999</v>
      </c>
      <c r="R139" s="330">
        <f t="shared" si="192"/>
        <v>962.35500000000002</v>
      </c>
      <c r="S139" s="330">
        <f t="shared" si="193"/>
        <v>0.21360000000000001</v>
      </c>
      <c r="T139" s="330">
        <f t="shared" si="194"/>
        <v>205.55902800000001</v>
      </c>
      <c r="U139" s="330">
        <f t="shared" si="195"/>
        <v>313.8</v>
      </c>
      <c r="V139" s="330">
        <f t="shared" si="196"/>
        <v>519.35902800000008</v>
      </c>
      <c r="W139" s="330">
        <f t="shared" si="197"/>
        <v>0</v>
      </c>
      <c r="X139" s="330">
        <f t="shared" si="198"/>
        <v>519.35902800000008</v>
      </c>
      <c r="Y139" s="330"/>
      <c r="Z139" s="330"/>
      <c r="AA139" s="330">
        <v>291.06</v>
      </c>
      <c r="AB139" s="330"/>
      <c r="AC139" s="330"/>
      <c r="AD139" s="330">
        <f t="shared" si="186"/>
        <v>291.06</v>
      </c>
      <c r="AE139" s="330">
        <f t="shared" si="187"/>
        <v>3626.25</v>
      </c>
      <c r="AF139" s="463">
        <v>40412</v>
      </c>
      <c r="AG139" s="487"/>
      <c r="AH139" s="488"/>
      <c r="AI139" s="370"/>
    </row>
    <row r="140" spans="1:36" s="166" customFormat="1" ht="27.75" customHeight="1" x14ac:dyDescent="0.2">
      <c r="B140" s="427">
        <v>47</v>
      </c>
      <c r="C140" s="341" t="s">
        <v>129</v>
      </c>
      <c r="D140" s="180" t="s">
        <v>130</v>
      </c>
      <c r="E140" s="428">
        <f t="shared" si="183"/>
        <v>341.47199999999998</v>
      </c>
      <c r="F140" s="330">
        <v>5122.08</v>
      </c>
      <c r="G140" s="428">
        <v>7</v>
      </c>
      <c r="H140" s="428">
        <f t="shared" si="124"/>
        <v>7</v>
      </c>
      <c r="I140" s="428">
        <v>0</v>
      </c>
      <c r="J140" s="428">
        <v>0</v>
      </c>
      <c r="K140" s="428"/>
      <c r="L140" s="428"/>
      <c r="M140" s="330">
        <f t="shared" si="184"/>
        <v>5122.08</v>
      </c>
      <c r="N140" s="330"/>
      <c r="O140" s="330">
        <f t="shared" ref="O140:O153" si="200">IF(E140=47.16,0,IF(E140&gt;47.16,J140*0.5,0))</f>
        <v>0</v>
      </c>
      <c r="P140" s="330">
        <f t="shared" ref="P140:P153" si="201">F140+G140+H140+K140+O140+I140</f>
        <v>5136.08</v>
      </c>
      <c r="Q140" s="330">
        <f t="shared" ref="Q140:Q153" si="202">VLOOKUP(P140,Tarifa1,1)</f>
        <v>2962.9549999999999</v>
      </c>
      <c r="R140" s="330">
        <f t="shared" ref="R140:R153" si="203">P140-Q140</f>
        <v>2173.125</v>
      </c>
      <c r="S140" s="330">
        <f t="shared" ref="S140:S153" si="204">VLOOKUP(P140,Tarifa1,3)</f>
        <v>0.21360000000000001</v>
      </c>
      <c r="T140" s="330">
        <f t="shared" ref="T140:T153" si="205">R140*S140</f>
        <v>464.17950000000002</v>
      </c>
      <c r="U140" s="330">
        <f t="shared" ref="U140:U153" si="206">VLOOKUP(P140,Tarifa1,2)</f>
        <v>313.8</v>
      </c>
      <c r="V140" s="330">
        <f t="shared" ref="V140:V153" si="207">T140+U140</f>
        <v>777.97950000000003</v>
      </c>
      <c r="W140" s="330">
        <f t="shared" ref="W140:W153" si="208">VLOOKUP(P140,Credito1,2)</f>
        <v>0</v>
      </c>
      <c r="X140" s="330">
        <f t="shared" ref="X140:X153" si="209">V140-W140</f>
        <v>777.97950000000003</v>
      </c>
      <c r="Y140" s="330"/>
      <c r="Z140" s="330"/>
      <c r="AA140" s="330">
        <v>401.48</v>
      </c>
      <c r="AB140" s="330"/>
      <c r="AC140" s="330"/>
      <c r="AD140" s="330">
        <f t="shared" si="186"/>
        <v>401.48</v>
      </c>
      <c r="AE140" s="330">
        <f t="shared" si="187"/>
        <v>4720.6000000000004</v>
      </c>
      <c r="AF140" s="463">
        <v>41521</v>
      </c>
      <c r="AG140" s="487"/>
      <c r="AH140" s="488"/>
      <c r="AI140" s="370"/>
    </row>
    <row r="141" spans="1:36" s="166" customFormat="1" ht="30" customHeight="1" x14ac:dyDescent="0.2">
      <c r="B141" s="427">
        <v>48</v>
      </c>
      <c r="C141" s="341" t="s">
        <v>131</v>
      </c>
      <c r="D141" s="225" t="s">
        <v>83</v>
      </c>
      <c r="E141" s="428">
        <f t="shared" si="183"/>
        <v>341.47199999999998</v>
      </c>
      <c r="F141" s="330">
        <v>5122.08</v>
      </c>
      <c r="G141" s="428">
        <v>7</v>
      </c>
      <c r="H141" s="428">
        <f t="shared" ref="H141" si="210">G141</f>
        <v>7</v>
      </c>
      <c r="I141" s="428">
        <v>0</v>
      </c>
      <c r="J141" s="428">
        <v>0</v>
      </c>
      <c r="K141" s="428"/>
      <c r="L141" s="428"/>
      <c r="M141" s="330">
        <f t="shared" si="184"/>
        <v>5122.08</v>
      </c>
      <c r="N141" s="330"/>
      <c r="O141" s="330">
        <f t="shared" si="200"/>
        <v>0</v>
      </c>
      <c r="P141" s="330">
        <f t="shared" si="201"/>
        <v>5136.08</v>
      </c>
      <c r="Q141" s="330">
        <f t="shared" si="202"/>
        <v>2962.9549999999999</v>
      </c>
      <c r="R141" s="330">
        <f t="shared" si="203"/>
        <v>2173.125</v>
      </c>
      <c r="S141" s="330">
        <f t="shared" si="204"/>
        <v>0.21360000000000001</v>
      </c>
      <c r="T141" s="330">
        <f t="shared" si="205"/>
        <v>464.17950000000002</v>
      </c>
      <c r="U141" s="330">
        <f t="shared" si="206"/>
        <v>313.8</v>
      </c>
      <c r="V141" s="330">
        <f t="shared" si="207"/>
        <v>777.97950000000003</v>
      </c>
      <c r="W141" s="330">
        <f t="shared" si="208"/>
        <v>0</v>
      </c>
      <c r="X141" s="330">
        <f t="shared" si="209"/>
        <v>777.97950000000003</v>
      </c>
      <c r="Y141" s="330"/>
      <c r="Z141" s="330"/>
      <c r="AA141" s="330">
        <v>401.48</v>
      </c>
      <c r="AB141" s="330"/>
      <c r="AC141" s="330"/>
      <c r="AD141" s="330">
        <f t="shared" si="186"/>
        <v>401.48</v>
      </c>
      <c r="AE141" s="330">
        <f t="shared" si="187"/>
        <v>4720.6000000000004</v>
      </c>
      <c r="AF141" s="463">
        <v>38873</v>
      </c>
      <c r="AG141" s="487"/>
      <c r="AH141" s="488"/>
      <c r="AI141" s="370"/>
    </row>
    <row r="142" spans="1:36" s="166" customFormat="1" ht="27.6" customHeight="1" x14ac:dyDescent="0.2">
      <c r="B142" s="427"/>
      <c r="C142" s="447" t="s">
        <v>132</v>
      </c>
      <c r="D142" s="225"/>
      <c r="E142" s="428">
        <f t="shared" si="183"/>
        <v>0</v>
      </c>
      <c r="F142" s="330"/>
      <c r="G142" s="428">
        <v>9</v>
      </c>
      <c r="H142" s="428">
        <f t="shared" si="124"/>
        <v>9</v>
      </c>
      <c r="I142" s="428">
        <v>0</v>
      </c>
      <c r="J142" s="428">
        <v>0</v>
      </c>
      <c r="K142" s="428"/>
      <c r="L142" s="428"/>
      <c r="M142" s="330"/>
      <c r="N142" s="330"/>
      <c r="O142" s="330">
        <f t="shared" si="200"/>
        <v>0</v>
      </c>
      <c r="P142" s="330">
        <f t="shared" si="201"/>
        <v>18</v>
      </c>
      <c r="Q142" s="330">
        <f t="shared" si="202"/>
        <v>0.01</v>
      </c>
      <c r="R142" s="330">
        <f t="shared" si="203"/>
        <v>17.989999999999998</v>
      </c>
      <c r="S142" s="330">
        <f t="shared" si="204"/>
        <v>1.9199999999999998E-2</v>
      </c>
      <c r="T142" s="330">
        <f t="shared" si="205"/>
        <v>0.34540799999999994</v>
      </c>
      <c r="U142" s="330">
        <f t="shared" si="206"/>
        <v>0</v>
      </c>
      <c r="V142" s="330">
        <f t="shared" si="207"/>
        <v>0.34540799999999994</v>
      </c>
      <c r="W142" s="330">
        <f t="shared" si="208"/>
        <v>100.425</v>
      </c>
      <c r="X142" s="330">
        <f t="shared" si="209"/>
        <v>-100.07959199999999</v>
      </c>
      <c r="Y142" s="330"/>
      <c r="Z142" s="330"/>
      <c r="AA142" s="330"/>
      <c r="AB142" s="330"/>
      <c r="AC142" s="330"/>
      <c r="AD142" s="330"/>
      <c r="AE142" s="330"/>
      <c r="AF142" s="464"/>
      <c r="AG142" s="487"/>
      <c r="AH142" s="488"/>
      <c r="AI142" s="370"/>
    </row>
    <row r="143" spans="1:36" s="166" customFormat="1" ht="33.75" customHeight="1" x14ac:dyDescent="0.2">
      <c r="B143" s="427">
        <v>49</v>
      </c>
      <c r="C143" s="341" t="s">
        <v>133</v>
      </c>
      <c r="D143" s="225" t="s">
        <v>134</v>
      </c>
      <c r="E143" s="428">
        <f t="shared" si="183"/>
        <v>299.08133333333336</v>
      </c>
      <c r="F143" s="330">
        <v>4486.22</v>
      </c>
      <c r="G143" s="428">
        <v>3</v>
      </c>
      <c r="H143" s="428">
        <f t="shared" ref="H143:H183" si="211">G143</f>
        <v>3</v>
      </c>
      <c r="I143" s="428">
        <v>0</v>
      </c>
      <c r="J143" s="428">
        <v>0</v>
      </c>
      <c r="K143" s="428"/>
      <c r="L143" s="428"/>
      <c r="M143" s="330">
        <f t="shared" ref="M143:M151" si="212">F143+L143+Z143</f>
        <v>4486.22</v>
      </c>
      <c r="N143" s="330"/>
      <c r="O143" s="330">
        <f t="shared" si="200"/>
        <v>0</v>
      </c>
      <c r="P143" s="330">
        <f t="shared" si="201"/>
        <v>4492.22</v>
      </c>
      <c r="Q143" s="330">
        <f t="shared" si="202"/>
        <v>2962.9549999999999</v>
      </c>
      <c r="R143" s="330">
        <f t="shared" si="203"/>
        <v>1529.2650000000003</v>
      </c>
      <c r="S143" s="330">
        <f t="shared" si="204"/>
        <v>0.21360000000000001</v>
      </c>
      <c r="T143" s="330">
        <f t="shared" si="205"/>
        <v>326.65100400000011</v>
      </c>
      <c r="U143" s="330">
        <f t="shared" si="206"/>
        <v>313.8</v>
      </c>
      <c r="V143" s="330">
        <f t="shared" si="207"/>
        <v>640.45100400000013</v>
      </c>
      <c r="W143" s="330">
        <f t="shared" si="208"/>
        <v>0</v>
      </c>
      <c r="X143" s="330">
        <f t="shared" si="209"/>
        <v>640.45100400000013</v>
      </c>
      <c r="Y143" s="330"/>
      <c r="Z143" s="330"/>
      <c r="AA143" s="330">
        <v>351.11</v>
      </c>
      <c r="AB143" s="330"/>
      <c r="AC143" s="330"/>
      <c r="AD143" s="330">
        <f t="shared" ref="AD143:AD157" si="213">AA143</f>
        <v>351.11</v>
      </c>
      <c r="AE143" s="330">
        <f t="shared" ref="AE143:AE157" si="214">M143-AD143</f>
        <v>4135.1100000000006</v>
      </c>
      <c r="AF143" s="463">
        <v>76627</v>
      </c>
      <c r="AG143" s="487"/>
      <c r="AH143" s="488"/>
      <c r="AI143" s="370"/>
    </row>
    <row r="144" spans="1:36" s="166" customFormat="1" ht="33" hidden="1" customHeight="1" x14ac:dyDescent="0.2">
      <c r="B144" s="427">
        <v>64</v>
      </c>
      <c r="C144" s="341" t="s">
        <v>135</v>
      </c>
      <c r="D144" s="225" t="s">
        <v>134</v>
      </c>
      <c r="E144" s="428">
        <f t="shared" si="183"/>
        <v>287.57800000000003</v>
      </c>
      <c r="F144" s="330">
        <v>4313.67</v>
      </c>
      <c r="G144" s="428">
        <v>0</v>
      </c>
      <c r="H144" s="428">
        <f t="shared" si="211"/>
        <v>0</v>
      </c>
      <c r="I144" s="428">
        <v>0</v>
      </c>
      <c r="J144" s="428">
        <v>0</v>
      </c>
      <c r="K144" s="428">
        <v>0</v>
      </c>
      <c r="L144" s="428">
        <v>110</v>
      </c>
      <c r="M144" s="330">
        <f t="shared" si="212"/>
        <v>4603.67</v>
      </c>
      <c r="N144" s="330"/>
      <c r="O144" s="330">
        <f t="shared" si="200"/>
        <v>0</v>
      </c>
      <c r="P144" s="330">
        <f t="shared" si="201"/>
        <v>4313.67</v>
      </c>
      <c r="Q144" s="330">
        <f t="shared" si="202"/>
        <v>2962.9549999999999</v>
      </c>
      <c r="R144" s="330">
        <f t="shared" si="203"/>
        <v>1350.7150000000001</v>
      </c>
      <c r="S144" s="330">
        <f t="shared" si="204"/>
        <v>0.21360000000000001</v>
      </c>
      <c r="T144" s="330">
        <f t="shared" si="205"/>
        <v>288.51272400000005</v>
      </c>
      <c r="U144" s="330">
        <f t="shared" si="206"/>
        <v>313.8</v>
      </c>
      <c r="V144" s="330">
        <f t="shared" si="207"/>
        <v>602.31272400000012</v>
      </c>
      <c r="W144" s="330">
        <f t="shared" si="208"/>
        <v>0</v>
      </c>
      <c r="X144" s="330">
        <f t="shared" si="209"/>
        <v>602.31272400000012</v>
      </c>
      <c r="Y144" s="330"/>
      <c r="Z144" s="330">
        <v>180</v>
      </c>
      <c r="AA144" s="330">
        <v>351.11</v>
      </c>
      <c r="AB144" s="330"/>
      <c r="AC144" s="330"/>
      <c r="AD144" s="330">
        <f t="shared" si="213"/>
        <v>351.11</v>
      </c>
      <c r="AE144" s="330">
        <f t="shared" si="214"/>
        <v>4252.5600000000004</v>
      </c>
      <c r="AF144" s="463" t="s">
        <v>250</v>
      </c>
      <c r="AG144" s="487"/>
      <c r="AH144" s="488"/>
      <c r="AI144" s="370"/>
    </row>
    <row r="145" spans="1:36" s="166" customFormat="1" ht="31.5" customHeight="1" x14ac:dyDescent="0.2">
      <c r="B145" s="427">
        <v>50</v>
      </c>
      <c r="C145" s="341" t="s">
        <v>136</v>
      </c>
      <c r="D145" s="225" t="s">
        <v>134</v>
      </c>
      <c r="E145" s="428">
        <f t="shared" si="183"/>
        <v>299.08133333333336</v>
      </c>
      <c r="F145" s="330">
        <v>4486.22</v>
      </c>
      <c r="G145" s="428">
        <v>7</v>
      </c>
      <c r="H145" s="428">
        <f t="shared" ref="H145" si="215">G145</f>
        <v>7</v>
      </c>
      <c r="I145" s="428">
        <v>0</v>
      </c>
      <c r="J145" s="428">
        <v>0</v>
      </c>
      <c r="K145" s="428"/>
      <c r="L145" s="428"/>
      <c r="M145" s="330">
        <f t="shared" si="212"/>
        <v>4486.22</v>
      </c>
      <c r="N145" s="330"/>
      <c r="O145" s="330">
        <f t="shared" ref="O145" si="216">IF(E145=47.16,0,IF(E145&gt;47.16,J145*0.5,0))</f>
        <v>0</v>
      </c>
      <c r="P145" s="330">
        <f t="shared" ref="P145" si="217">F145+G145+H145+K145+O145+I145</f>
        <v>4500.22</v>
      </c>
      <c r="Q145" s="330">
        <f t="shared" ref="Q145" si="218">VLOOKUP(P145,Tarifa1,1)</f>
        <v>2962.9549999999999</v>
      </c>
      <c r="R145" s="330">
        <f t="shared" ref="R145" si="219">P145-Q145</f>
        <v>1537.2650000000003</v>
      </c>
      <c r="S145" s="330">
        <f t="shared" ref="S145" si="220">VLOOKUP(P145,Tarifa1,3)</f>
        <v>0.21360000000000001</v>
      </c>
      <c r="T145" s="330">
        <f t="shared" ref="T145" si="221">R145*S145</f>
        <v>328.35980400000011</v>
      </c>
      <c r="U145" s="330">
        <f t="shared" ref="U145" si="222">VLOOKUP(P145,Tarifa1,2)</f>
        <v>313.8</v>
      </c>
      <c r="V145" s="330">
        <f t="shared" ref="V145" si="223">T145+U145</f>
        <v>642.15980400000012</v>
      </c>
      <c r="W145" s="330">
        <f t="shared" ref="W145" si="224">VLOOKUP(P145,Credito1,2)</f>
        <v>0</v>
      </c>
      <c r="X145" s="330">
        <f t="shared" ref="X145" si="225">V145-W145</f>
        <v>642.15980400000012</v>
      </c>
      <c r="Y145" s="330"/>
      <c r="Z145" s="330"/>
      <c r="AA145" s="330">
        <v>352.95</v>
      </c>
      <c r="AB145" s="330"/>
      <c r="AC145" s="330"/>
      <c r="AD145" s="330">
        <f t="shared" si="213"/>
        <v>352.95</v>
      </c>
      <c r="AE145" s="330">
        <f t="shared" si="214"/>
        <v>4133.2700000000004</v>
      </c>
      <c r="AF145" s="463">
        <v>69728</v>
      </c>
      <c r="AG145" s="487"/>
      <c r="AH145" s="488"/>
      <c r="AI145" s="370"/>
    </row>
    <row r="146" spans="1:36" s="166" customFormat="1" ht="30.75" customHeight="1" x14ac:dyDescent="0.2">
      <c r="B146" s="427">
        <v>51</v>
      </c>
      <c r="C146" s="341" t="s">
        <v>137</v>
      </c>
      <c r="D146" s="225" t="s">
        <v>134</v>
      </c>
      <c r="E146" s="428">
        <f t="shared" si="183"/>
        <v>299.08133333333336</v>
      </c>
      <c r="F146" s="330">
        <v>4486.22</v>
      </c>
      <c r="G146" s="428">
        <v>7</v>
      </c>
      <c r="H146" s="428">
        <f t="shared" ref="H146" si="226">G146</f>
        <v>7</v>
      </c>
      <c r="I146" s="428">
        <v>0</v>
      </c>
      <c r="J146" s="428">
        <v>0</v>
      </c>
      <c r="K146" s="428"/>
      <c r="L146" s="428"/>
      <c r="M146" s="330">
        <f t="shared" si="212"/>
        <v>4486.22</v>
      </c>
      <c r="N146" s="330"/>
      <c r="O146" s="330">
        <f t="shared" ref="O146" si="227">IF(E146=47.16,0,IF(E146&gt;47.16,J146*0.5,0))</f>
        <v>0</v>
      </c>
      <c r="P146" s="330">
        <f t="shared" ref="P146" si="228">F146+G146+H146+K146+O146+I146</f>
        <v>4500.22</v>
      </c>
      <c r="Q146" s="330">
        <f t="shared" ref="Q146" si="229">VLOOKUP(P146,Tarifa1,1)</f>
        <v>2962.9549999999999</v>
      </c>
      <c r="R146" s="330">
        <f t="shared" ref="R146" si="230">P146-Q146</f>
        <v>1537.2650000000003</v>
      </c>
      <c r="S146" s="330">
        <f t="shared" ref="S146" si="231">VLOOKUP(P146,Tarifa1,3)</f>
        <v>0.21360000000000001</v>
      </c>
      <c r="T146" s="330">
        <f t="shared" ref="T146" si="232">R146*S146</f>
        <v>328.35980400000011</v>
      </c>
      <c r="U146" s="330">
        <f t="shared" ref="U146" si="233">VLOOKUP(P146,Tarifa1,2)</f>
        <v>313.8</v>
      </c>
      <c r="V146" s="330">
        <f t="shared" ref="V146" si="234">T146+U146</f>
        <v>642.15980400000012</v>
      </c>
      <c r="W146" s="330">
        <f t="shared" ref="W146" si="235">VLOOKUP(P146,Credito1,2)</f>
        <v>0</v>
      </c>
      <c r="X146" s="330">
        <f t="shared" ref="X146" si="236">V146-W146</f>
        <v>642.15980400000012</v>
      </c>
      <c r="Y146" s="330"/>
      <c r="Z146" s="330"/>
      <c r="AA146" s="330">
        <v>352.95</v>
      </c>
      <c r="AB146" s="330"/>
      <c r="AC146" s="330"/>
      <c r="AD146" s="330">
        <f t="shared" si="213"/>
        <v>352.95</v>
      </c>
      <c r="AE146" s="330">
        <f t="shared" si="214"/>
        <v>4133.2700000000004</v>
      </c>
      <c r="AF146" s="463">
        <v>39357</v>
      </c>
      <c r="AG146" s="487"/>
      <c r="AH146" s="488"/>
      <c r="AI146" s="370"/>
    </row>
    <row r="147" spans="1:36" s="166" customFormat="1" ht="47.45" customHeight="1" x14ac:dyDescent="0.2">
      <c r="B147" s="427">
        <v>52</v>
      </c>
      <c r="C147" s="341" t="s">
        <v>138</v>
      </c>
      <c r="D147" s="225" t="s">
        <v>134</v>
      </c>
      <c r="E147" s="428">
        <f t="shared" si="183"/>
        <v>299.08133333333336</v>
      </c>
      <c r="F147" s="330">
        <v>4486.22</v>
      </c>
      <c r="G147" s="428">
        <v>7</v>
      </c>
      <c r="H147" s="428">
        <f t="shared" ref="H147:H148" si="237">G147</f>
        <v>7</v>
      </c>
      <c r="I147" s="428">
        <v>0</v>
      </c>
      <c r="J147" s="428">
        <v>0</v>
      </c>
      <c r="K147" s="428"/>
      <c r="L147" s="428"/>
      <c r="M147" s="330">
        <f t="shared" si="212"/>
        <v>4486.22</v>
      </c>
      <c r="N147" s="330"/>
      <c r="O147" s="330">
        <f t="shared" ref="O147:O150" si="238">IF(E147=47.16,0,IF(E147&gt;47.16,J147*0.5,0))</f>
        <v>0</v>
      </c>
      <c r="P147" s="330">
        <f t="shared" ref="P147:P150" si="239">F147+G147+H147+K147+O147+I147</f>
        <v>4500.22</v>
      </c>
      <c r="Q147" s="330">
        <f t="shared" ref="Q147:Q150" si="240">VLOOKUP(P147,Tarifa1,1)</f>
        <v>2962.9549999999999</v>
      </c>
      <c r="R147" s="330">
        <f t="shared" ref="R147:R150" si="241">P147-Q147</f>
        <v>1537.2650000000003</v>
      </c>
      <c r="S147" s="330">
        <f t="shared" ref="S147:S150" si="242">VLOOKUP(P147,Tarifa1,3)</f>
        <v>0.21360000000000001</v>
      </c>
      <c r="T147" s="330">
        <f t="shared" ref="T147:T150" si="243">R147*S147</f>
        <v>328.35980400000011</v>
      </c>
      <c r="U147" s="330">
        <f t="shared" ref="U147:U150" si="244">VLOOKUP(P147,Tarifa1,2)</f>
        <v>313.8</v>
      </c>
      <c r="V147" s="330">
        <f t="shared" ref="V147:V150" si="245">T147+U147</f>
        <v>642.15980400000012</v>
      </c>
      <c r="W147" s="330">
        <f t="shared" ref="W147:W150" si="246">VLOOKUP(P147,Credito1,2)</f>
        <v>0</v>
      </c>
      <c r="X147" s="330">
        <f t="shared" ref="X147:X150" si="247">V147-W147</f>
        <v>642.15980400000012</v>
      </c>
      <c r="Y147" s="330"/>
      <c r="Z147" s="330"/>
      <c r="AA147" s="330">
        <v>351.11</v>
      </c>
      <c r="AB147" s="330"/>
      <c r="AC147" s="330"/>
      <c r="AD147" s="330">
        <f t="shared" si="213"/>
        <v>351.11</v>
      </c>
      <c r="AE147" s="330">
        <f t="shared" si="214"/>
        <v>4135.1100000000006</v>
      </c>
      <c r="AF147" s="463">
        <v>39993</v>
      </c>
      <c r="AG147" s="487"/>
      <c r="AH147" s="488"/>
      <c r="AI147" s="370"/>
    </row>
    <row r="148" spans="1:36" s="166" customFormat="1" ht="39" customHeight="1" x14ac:dyDescent="0.2">
      <c r="B148" s="427">
        <v>53</v>
      </c>
      <c r="C148" s="341" t="s">
        <v>139</v>
      </c>
      <c r="D148" s="225" t="s">
        <v>134</v>
      </c>
      <c r="E148" s="428">
        <f t="shared" si="183"/>
        <v>299.08133333333336</v>
      </c>
      <c r="F148" s="330">
        <v>4486.22</v>
      </c>
      <c r="G148" s="428">
        <v>7</v>
      </c>
      <c r="H148" s="428">
        <f t="shared" si="237"/>
        <v>7</v>
      </c>
      <c r="I148" s="428">
        <v>0</v>
      </c>
      <c r="J148" s="428">
        <v>0</v>
      </c>
      <c r="K148" s="428"/>
      <c r="L148" s="428"/>
      <c r="M148" s="330">
        <f t="shared" si="212"/>
        <v>4486.22</v>
      </c>
      <c r="N148" s="330"/>
      <c r="O148" s="330">
        <f t="shared" si="238"/>
        <v>0</v>
      </c>
      <c r="P148" s="330">
        <f t="shared" si="239"/>
        <v>4500.22</v>
      </c>
      <c r="Q148" s="330">
        <f t="shared" si="240"/>
        <v>2962.9549999999999</v>
      </c>
      <c r="R148" s="330">
        <f t="shared" si="241"/>
        <v>1537.2650000000003</v>
      </c>
      <c r="S148" s="330">
        <f t="shared" si="242"/>
        <v>0.21360000000000001</v>
      </c>
      <c r="T148" s="330">
        <f t="shared" si="243"/>
        <v>328.35980400000011</v>
      </c>
      <c r="U148" s="330">
        <f t="shared" si="244"/>
        <v>313.8</v>
      </c>
      <c r="V148" s="330">
        <f t="shared" si="245"/>
        <v>642.15980400000012</v>
      </c>
      <c r="W148" s="330">
        <f t="shared" si="246"/>
        <v>0</v>
      </c>
      <c r="X148" s="330">
        <f t="shared" si="247"/>
        <v>642.15980400000012</v>
      </c>
      <c r="Y148" s="330"/>
      <c r="Z148" s="330"/>
      <c r="AA148" s="330">
        <v>351.11</v>
      </c>
      <c r="AB148" s="330"/>
      <c r="AC148" s="330"/>
      <c r="AD148" s="330">
        <f t="shared" si="213"/>
        <v>351.11</v>
      </c>
      <c r="AE148" s="330">
        <f t="shared" si="214"/>
        <v>4135.1100000000006</v>
      </c>
      <c r="AF148" s="463">
        <v>40487</v>
      </c>
      <c r="AG148" s="487"/>
      <c r="AH148" s="488"/>
      <c r="AI148" s="370"/>
    </row>
    <row r="149" spans="1:36" s="166" customFormat="1" ht="40.15" customHeight="1" x14ac:dyDescent="0.2">
      <c r="B149" s="427">
        <v>54</v>
      </c>
      <c r="C149" s="341" t="s">
        <v>186</v>
      </c>
      <c r="D149" s="225" t="s">
        <v>134</v>
      </c>
      <c r="E149" s="428">
        <f t="shared" si="183"/>
        <v>372.57466666666664</v>
      </c>
      <c r="F149" s="330">
        <v>5588.62</v>
      </c>
      <c r="G149" s="428">
        <v>7</v>
      </c>
      <c r="H149" s="428">
        <f t="shared" ref="H149" si="248">G149</f>
        <v>7</v>
      </c>
      <c r="I149" s="428">
        <v>0</v>
      </c>
      <c r="J149" s="428">
        <v>0</v>
      </c>
      <c r="K149" s="428"/>
      <c r="L149" s="428"/>
      <c r="M149" s="330">
        <f t="shared" si="212"/>
        <v>5588.62</v>
      </c>
      <c r="N149" s="330"/>
      <c r="O149" s="330">
        <f t="shared" ref="O149" si="249">IF(E149=47.16,0,IF(E149&gt;47.16,J149*0.5,0))</f>
        <v>0</v>
      </c>
      <c r="P149" s="330">
        <f t="shared" ref="P149" si="250">F149+G149+H149+K149+O149+I149</f>
        <v>5602.62</v>
      </c>
      <c r="Q149" s="330">
        <f t="shared" ref="Q149" si="251">VLOOKUP(P149,Tarifa1,1)</f>
        <v>2962.9549999999999</v>
      </c>
      <c r="R149" s="330">
        <f t="shared" ref="R149" si="252">P149-Q149</f>
        <v>2639.665</v>
      </c>
      <c r="S149" s="330">
        <f t="shared" ref="S149" si="253">VLOOKUP(P149,Tarifa1,3)</f>
        <v>0.21360000000000001</v>
      </c>
      <c r="T149" s="330">
        <f t="shared" ref="T149" si="254">R149*S149</f>
        <v>563.83244400000001</v>
      </c>
      <c r="U149" s="330">
        <f t="shared" ref="U149" si="255">VLOOKUP(P149,Tarifa1,2)</f>
        <v>313.8</v>
      </c>
      <c r="V149" s="330">
        <f t="shared" ref="V149" si="256">T149+U149</f>
        <v>877.63244400000008</v>
      </c>
      <c r="W149" s="330">
        <f t="shared" ref="W149" si="257">VLOOKUP(P149,Credito1,2)</f>
        <v>0</v>
      </c>
      <c r="X149" s="330">
        <f t="shared" ref="X149" si="258">V149-W149</f>
        <v>877.63244400000008</v>
      </c>
      <c r="Y149" s="330"/>
      <c r="Z149" s="330"/>
      <c r="AA149" s="330">
        <v>511.06</v>
      </c>
      <c r="AB149" s="330"/>
      <c r="AC149" s="330"/>
      <c r="AD149" s="330">
        <f t="shared" si="213"/>
        <v>511.06</v>
      </c>
      <c r="AE149" s="330">
        <f t="shared" si="214"/>
        <v>5077.5599999999995</v>
      </c>
      <c r="AF149" s="463">
        <v>39810</v>
      </c>
      <c r="AG149" s="487"/>
      <c r="AH149" s="488"/>
      <c r="AI149" s="370"/>
    </row>
    <row r="150" spans="1:36" s="166" customFormat="1" ht="45.6" customHeight="1" x14ac:dyDescent="0.2">
      <c r="B150" s="427">
        <v>55</v>
      </c>
      <c r="C150" s="341" t="s">
        <v>140</v>
      </c>
      <c r="D150" s="180" t="s">
        <v>89</v>
      </c>
      <c r="E150" s="428">
        <f t="shared" si="183"/>
        <v>382.25933333333336</v>
      </c>
      <c r="F150" s="330">
        <v>5733.89</v>
      </c>
      <c r="G150" s="428"/>
      <c r="H150" s="428"/>
      <c r="I150" s="428"/>
      <c r="J150" s="428"/>
      <c r="K150" s="428"/>
      <c r="L150" s="428"/>
      <c r="M150" s="330">
        <f t="shared" si="212"/>
        <v>5733.89</v>
      </c>
      <c r="N150" s="330"/>
      <c r="O150" s="330">
        <f t="shared" si="238"/>
        <v>0</v>
      </c>
      <c r="P150" s="330">
        <f t="shared" si="239"/>
        <v>5733.89</v>
      </c>
      <c r="Q150" s="330">
        <f t="shared" si="240"/>
        <v>2962.9549999999999</v>
      </c>
      <c r="R150" s="330">
        <f t="shared" si="241"/>
        <v>2770.9350000000004</v>
      </c>
      <c r="S150" s="330">
        <f t="shared" si="242"/>
        <v>0.21360000000000001</v>
      </c>
      <c r="T150" s="330">
        <f t="shared" si="243"/>
        <v>591.87171600000011</v>
      </c>
      <c r="U150" s="330">
        <f t="shared" si="244"/>
        <v>313.8</v>
      </c>
      <c r="V150" s="330">
        <f t="shared" si="245"/>
        <v>905.67171600000006</v>
      </c>
      <c r="W150" s="330">
        <f t="shared" si="246"/>
        <v>0</v>
      </c>
      <c r="X150" s="330">
        <f t="shared" si="247"/>
        <v>905.67171600000006</v>
      </c>
      <c r="Y150" s="330"/>
      <c r="Z150" s="330"/>
      <c r="AA150" s="330">
        <v>543.57000000000005</v>
      </c>
      <c r="AB150" s="330"/>
      <c r="AC150" s="330"/>
      <c r="AD150" s="330">
        <f t="shared" si="213"/>
        <v>543.57000000000005</v>
      </c>
      <c r="AE150" s="330">
        <v>5190.33</v>
      </c>
      <c r="AF150" s="463">
        <v>40169</v>
      </c>
      <c r="AG150" s="487"/>
      <c r="AH150" s="488"/>
      <c r="AI150" s="370"/>
    </row>
    <row r="151" spans="1:36" s="166" customFormat="1" ht="51" customHeight="1" x14ac:dyDescent="0.2">
      <c r="B151" s="427">
        <v>56</v>
      </c>
      <c r="C151" s="341" t="s">
        <v>141</v>
      </c>
      <c r="D151" s="180" t="s">
        <v>142</v>
      </c>
      <c r="E151" s="428">
        <f t="shared" si="183"/>
        <v>372.90733333333333</v>
      </c>
      <c r="F151" s="330">
        <v>5593.61</v>
      </c>
      <c r="G151" s="428">
        <v>7</v>
      </c>
      <c r="H151" s="428">
        <f t="shared" ref="H151" si="259">G151</f>
        <v>7</v>
      </c>
      <c r="I151" s="428">
        <v>0</v>
      </c>
      <c r="J151" s="428">
        <v>0</v>
      </c>
      <c r="K151" s="428"/>
      <c r="L151" s="428"/>
      <c r="M151" s="330">
        <f t="shared" si="212"/>
        <v>5593.61</v>
      </c>
      <c r="N151" s="330"/>
      <c r="O151" s="330">
        <f t="shared" ref="O151" si="260">IF(E151=47.16,0,IF(E151&gt;47.16,J151*0.5,0))</f>
        <v>0</v>
      </c>
      <c r="P151" s="330">
        <f t="shared" ref="P151" si="261">F151+G151+H151+K151+O151+I151</f>
        <v>5607.61</v>
      </c>
      <c r="Q151" s="330">
        <f t="shared" ref="Q151" si="262">VLOOKUP(P151,Tarifa1,1)</f>
        <v>2962.9549999999999</v>
      </c>
      <c r="R151" s="330">
        <f t="shared" ref="R151" si="263">P151-Q151</f>
        <v>2644.6549999999997</v>
      </c>
      <c r="S151" s="330">
        <f t="shared" ref="S151" si="264">VLOOKUP(P151,Tarifa1,3)</f>
        <v>0.21360000000000001</v>
      </c>
      <c r="T151" s="330">
        <f t="shared" ref="T151" si="265">R151*S151</f>
        <v>564.89830799999993</v>
      </c>
      <c r="U151" s="330">
        <f t="shared" ref="U151" si="266">VLOOKUP(P151,Tarifa1,2)</f>
        <v>313.8</v>
      </c>
      <c r="V151" s="330">
        <f t="shared" ref="V151" si="267">T151+U151</f>
        <v>878.698308</v>
      </c>
      <c r="W151" s="330">
        <f t="shared" ref="W151" si="268">VLOOKUP(P151,Credito1,2)</f>
        <v>0</v>
      </c>
      <c r="X151" s="330">
        <f t="shared" ref="X151" si="269">V151-W151</f>
        <v>878.698308</v>
      </c>
      <c r="Y151" s="330"/>
      <c r="Z151" s="330"/>
      <c r="AA151" s="330">
        <v>518.42999999999995</v>
      </c>
      <c r="AB151" s="330"/>
      <c r="AC151" s="330"/>
      <c r="AD151" s="330">
        <f t="shared" si="213"/>
        <v>518.42999999999995</v>
      </c>
      <c r="AE151" s="330">
        <v>5075.18</v>
      </c>
      <c r="AF151" s="463">
        <v>41548</v>
      </c>
      <c r="AG151" s="487"/>
      <c r="AH151" s="488"/>
      <c r="AI151" s="370"/>
    </row>
    <row r="152" spans="1:36" s="166" customFormat="1" ht="51" customHeight="1" x14ac:dyDescent="0.2">
      <c r="B152" s="427"/>
      <c r="C152" s="341"/>
      <c r="D152" s="180"/>
      <c r="E152" s="428">
        <f t="shared" si="183"/>
        <v>0</v>
      </c>
      <c r="F152" s="330"/>
      <c r="G152" s="428"/>
      <c r="H152" s="428"/>
      <c r="I152" s="428"/>
      <c r="J152" s="428"/>
      <c r="K152" s="428"/>
      <c r="L152" s="428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97"/>
      <c r="AG152" s="487"/>
      <c r="AH152" s="488"/>
      <c r="AI152" s="370"/>
    </row>
    <row r="153" spans="1:36" s="166" customFormat="1" ht="39" customHeight="1" x14ac:dyDescent="0.2">
      <c r="B153" s="427"/>
      <c r="C153" s="445" t="s">
        <v>143</v>
      </c>
      <c r="D153" s="225"/>
      <c r="E153" s="428">
        <f t="shared" si="183"/>
        <v>0</v>
      </c>
      <c r="F153" s="330"/>
      <c r="G153" s="428">
        <v>6</v>
      </c>
      <c r="H153" s="428">
        <f t="shared" si="211"/>
        <v>6</v>
      </c>
      <c r="I153" s="428">
        <v>0</v>
      </c>
      <c r="J153" s="428">
        <v>0</v>
      </c>
      <c r="K153" s="428"/>
      <c r="L153" s="428"/>
      <c r="M153" s="330"/>
      <c r="N153" s="330"/>
      <c r="O153" s="330">
        <f t="shared" si="200"/>
        <v>0</v>
      </c>
      <c r="P153" s="330">
        <f t="shared" si="201"/>
        <v>12</v>
      </c>
      <c r="Q153" s="330">
        <f t="shared" si="202"/>
        <v>0.01</v>
      </c>
      <c r="R153" s="330">
        <f t="shared" si="203"/>
        <v>11.99</v>
      </c>
      <c r="S153" s="330">
        <f t="shared" si="204"/>
        <v>1.9199999999999998E-2</v>
      </c>
      <c r="T153" s="330">
        <f t="shared" si="205"/>
        <v>0.230208</v>
      </c>
      <c r="U153" s="330">
        <f t="shared" si="206"/>
        <v>0</v>
      </c>
      <c r="V153" s="330">
        <f t="shared" si="207"/>
        <v>0.230208</v>
      </c>
      <c r="W153" s="330">
        <f t="shared" si="208"/>
        <v>100.425</v>
      </c>
      <c r="X153" s="330">
        <f t="shared" si="209"/>
        <v>-100.19479199999999</v>
      </c>
      <c r="Y153" s="330"/>
      <c r="Z153" s="330"/>
      <c r="AA153" s="330"/>
      <c r="AB153" s="330"/>
      <c r="AC153" s="330"/>
      <c r="AD153" s="330"/>
      <c r="AE153" s="330"/>
      <c r="AF153" s="346"/>
      <c r="AG153" s="487"/>
      <c r="AH153" s="488"/>
      <c r="AI153" s="370"/>
    </row>
    <row r="154" spans="1:36" s="166" customFormat="1" ht="35.25" customHeight="1" x14ac:dyDescent="0.2">
      <c r="B154" s="427">
        <v>57</v>
      </c>
      <c r="C154" s="341" t="s">
        <v>144</v>
      </c>
      <c r="D154" s="180" t="s">
        <v>145</v>
      </c>
      <c r="E154" s="428">
        <f t="shared" si="183"/>
        <v>401.226</v>
      </c>
      <c r="F154" s="330">
        <v>6018.39</v>
      </c>
      <c r="G154" s="428">
        <v>7</v>
      </c>
      <c r="H154" s="428">
        <f t="shared" si="211"/>
        <v>7</v>
      </c>
      <c r="I154" s="428">
        <v>0</v>
      </c>
      <c r="J154" s="428">
        <v>0</v>
      </c>
      <c r="K154" s="428"/>
      <c r="L154" s="428"/>
      <c r="M154" s="330">
        <f>F154+L154+Z154</f>
        <v>6018.39</v>
      </c>
      <c r="N154" s="330"/>
      <c r="O154" s="330">
        <f t="shared" ref="O154:O183" si="270">IF(E154=47.16,0,IF(E154&gt;47.16,J154*0.5,0))</f>
        <v>0</v>
      </c>
      <c r="P154" s="330">
        <f t="shared" ref="P154:P183" si="271">F154+G154+H154+K154+O154+I154</f>
        <v>6032.39</v>
      </c>
      <c r="Q154" s="330">
        <f t="shared" ref="Q154:Q183" si="272">VLOOKUP(P154,Tarifa1,1)</f>
        <v>5975.93</v>
      </c>
      <c r="R154" s="330">
        <f t="shared" ref="R154:R183" si="273">P154-Q154</f>
        <v>56.460000000000036</v>
      </c>
      <c r="S154" s="330">
        <f t="shared" ref="S154:S183" si="274">VLOOKUP(P154,Tarifa1,3)</f>
        <v>0.23519999999999999</v>
      </c>
      <c r="T154" s="330">
        <f t="shared" ref="T154:T183" si="275">R154*S154</f>
        <v>13.279392000000009</v>
      </c>
      <c r="U154" s="330">
        <f t="shared" ref="U154:U183" si="276">VLOOKUP(P154,Tarifa1,2)</f>
        <v>957.375</v>
      </c>
      <c r="V154" s="330">
        <f t="shared" ref="V154:V183" si="277">T154+U154</f>
        <v>970.65439200000003</v>
      </c>
      <c r="W154" s="330">
        <f t="shared" ref="W154:W183" si="278">VLOOKUP(P154,Credito1,2)</f>
        <v>0</v>
      </c>
      <c r="X154" s="330">
        <f t="shared" ref="X154:X183" si="279">V154-W154</f>
        <v>970.65439200000003</v>
      </c>
      <c r="Y154" s="330"/>
      <c r="Z154" s="330"/>
      <c r="AA154" s="330">
        <v>594.54999999999995</v>
      </c>
      <c r="AB154" s="330"/>
      <c r="AC154" s="330"/>
      <c r="AD154" s="330">
        <f t="shared" si="213"/>
        <v>594.54999999999995</v>
      </c>
      <c r="AE154" s="330">
        <v>5423.84</v>
      </c>
      <c r="AF154" s="463">
        <v>41327</v>
      </c>
      <c r="AG154" s="487"/>
      <c r="AH154" s="488"/>
      <c r="AI154" s="370"/>
    </row>
    <row r="155" spans="1:36" s="166" customFormat="1" ht="30.75" customHeight="1" x14ac:dyDescent="0.2">
      <c r="B155" s="427">
        <v>58</v>
      </c>
      <c r="C155" s="341" t="s">
        <v>146</v>
      </c>
      <c r="D155" s="180" t="s">
        <v>147</v>
      </c>
      <c r="E155" s="428">
        <f t="shared" si="183"/>
        <v>296.03333333333336</v>
      </c>
      <c r="F155" s="330">
        <v>4440.5</v>
      </c>
      <c r="G155" s="428">
        <v>7</v>
      </c>
      <c r="H155" s="428">
        <f t="shared" ref="H155" si="280">G155</f>
        <v>7</v>
      </c>
      <c r="I155" s="428">
        <v>0</v>
      </c>
      <c r="J155" s="428">
        <v>0</v>
      </c>
      <c r="K155" s="428"/>
      <c r="L155" s="428"/>
      <c r="M155" s="330">
        <f>F155+L155+Z155</f>
        <v>4440.5</v>
      </c>
      <c r="N155" s="330"/>
      <c r="O155" s="330">
        <f t="shared" ref="O155" si="281">IF(E155=47.16,0,IF(E155&gt;47.16,J155*0.5,0))</f>
        <v>0</v>
      </c>
      <c r="P155" s="330">
        <f t="shared" ref="P155" si="282">F155+G155+H155+K155+O155+I155</f>
        <v>4454.5</v>
      </c>
      <c r="Q155" s="330">
        <f t="shared" ref="Q155" si="283">VLOOKUP(P155,Tarifa1,1)</f>
        <v>2962.9549999999999</v>
      </c>
      <c r="R155" s="330">
        <f t="shared" ref="R155" si="284">P155-Q155</f>
        <v>1491.5450000000001</v>
      </c>
      <c r="S155" s="330">
        <f t="shared" ref="S155" si="285">VLOOKUP(P155,Tarifa1,3)</f>
        <v>0.21360000000000001</v>
      </c>
      <c r="T155" s="330">
        <f t="shared" ref="T155" si="286">R155*S155</f>
        <v>318.59401200000002</v>
      </c>
      <c r="U155" s="330">
        <f t="shared" ref="U155" si="287">VLOOKUP(P155,Tarifa1,2)</f>
        <v>313.8</v>
      </c>
      <c r="V155" s="330">
        <f t="shared" ref="V155" si="288">T155+U155</f>
        <v>632.39401199999998</v>
      </c>
      <c r="W155" s="330">
        <f t="shared" ref="W155" si="289">VLOOKUP(P155,Credito1,2)</f>
        <v>0</v>
      </c>
      <c r="X155" s="330">
        <f t="shared" ref="X155" si="290">V155-W155</f>
        <v>632.39401199999998</v>
      </c>
      <c r="Y155" s="330"/>
      <c r="Z155" s="330"/>
      <c r="AA155" s="330">
        <v>347.98</v>
      </c>
      <c r="AB155" s="330"/>
      <c r="AC155" s="330"/>
      <c r="AD155" s="330">
        <f t="shared" si="213"/>
        <v>347.98</v>
      </c>
      <c r="AE155" s="330">
        <v>4092.52</v>
      </c>
      <c r="AF155" s="463">
        <v>40029</v>
      </c>
      <c r="AG155" s="487"/>
      <c r="AH155" s="488"/>
      <c r="AI155" s="370"/>
    </row>
    <row r="156" spans="1:36" s="166" customFormat="1" ht="25.9" customHeight="1" x14ac:dyDescent="0.2">
      <c r="B156" s="427"/>
      <c r="C156" s="445" t="s">
        <v>148</v>
      </c>
      <c r="D156" s="180"/>
      <c r="E156" s="428">
        <f t="shared" si="183"/>
        <v>0</v>
      </c>
      <c r="F156" s="330"/>
      <c r="G156" s="428">
        <v>9</v>
      </c>
      <c r="H156" s="428">
        <f t="shared" si="211"/>
        <v>9</v>
      </c>
      <c r="I156" s="428">
        <v>0</v>
      </c>
      <c r="J156" s="428">
        <v>0</v>
      </c>
      <c r="K156" s="428"/>
      <c r="L156" s="428"/>
      <c r="M156" s="330"/>
      <c r="N156" s="330"/>
      <c r="O156" s="330">
        <f t="shared" si="270"/>
        <v>0</v>
      </c>
      <c r="P156" s="330">
        <f t="shared" si="271"/>
        <v>18</v>
      </c>
      <c r="Q156" s="330">
        <f t="shared" si="272"/>
        <v>0.01</v>
      </c>
      <c r="R156" s="330">
        <f t="shared" si="273"/>
        <v>17.989999999999998</v>
      </c>
      <c r="S156" s="330">
        <f t="shared" si="274"/>
        <v>1.9199999999999998E-2</v>
      </c>
      <c r="T156" s="330">
        <f t="shared" si="275"/>
        <v>0.34540799999999994</v>
      </c>
      <c r="U156" s="330">
        <f t="shared" si="276"/>
        <v>0</v>
      </c>
      <c r="V156" s="330">
        <f t="shared" si="277"/>
        <v>0.34540799999999994</v>
      </c>
      <c r="W156" s="330">
        <f t="shared" si="278"/>
        <v>100.425</v>
      </c>
      <c r="X156" s="330">
        <f t="shared" si="279"/>
        <v>-100.07959199999999</v>
      </c>
      <c r="Y156" s="330"/>
      <c r="Z156" s="330"/>
      <c r="AA156" s="330"/>
      <c r="AB156" s="330"/>
      <c r="AC156" s="330"/>
      <c r="AD156" s="330"/>
      <c r="AE156" s="330"/>
      <c r="AF156" s="463"/>
      <c r="AG156" s="487"/>
      <c r="AH156" s="488"/>
      <c r="AI156" s="370"/>
    </row>
    <row r="157" spans="1:36" s="166" customFormat="1" ht="39.6" customHeight="1" x14ac:dyDescent="0.2">
      <c r="B157" s="427">
        <v>59</v>
      </c>
      <c r="C157" s="342" t="s">
        <v>149</v>
      </c>
      <c r="D157" s="180" t="s">
        <v>150</v>
      </c>
      <c r="E157" s="428">
        <f t="shared" si="183"/>
        <v>654.75533333333328</v>
      </c>
      <c r="F157" s="330">
        <v>9821.33</v>
      </c>
      <c r="G157" s="428">
        <v>0</v>
      </c>
      <c r="H157" s="428">
        <f t="shared" ref="H157" si="291">G157</f>
        <v>0</v>
      </c>
      <c r="I157" s="428">
        <v>0</v>
      </c>
      <c r="J157" s="428">
        <v>0</v>
      </c>
      <c r="K157" s="428"/>
      <c r="L157" s="428"/>
      <c r="M157" s="330">
        <f t="shared" ref="M157" si="292">F157+L157+Z157</f>
        <v>9821.33</v>
      </c>
      <c r="N157" s="330"/>
      <c r="O157" s="330">
        <f t="shared" ref="O157" si="293">IF(E157=47.16,0,IF(E157&gt;47.16,J157*0.5,0))</f>
        <v>0</v>
      </c>
      <c r="P157" s="330">
        <f t="shared" ref="P157" si="294">F157+G157+H157+K157+O157+I157</f>
        <v>9821.33</v>
      </c>
      <c r="Q157" s="330">
        <f t="shared" ref="Q157" si="295">VLOOKUP(P157,Tarifa1,1)</f>
        <v>9418.8799999999992</v>
      </c>
      <c r="R157" s="330">
        <f t="shared" ref="R157" si="296">P157-Q157</f>
        <v>402.45000000000073</v>
      </c>
      <c r="S157" s="330">
        <f t="shared" ref="S157" si="297">VLOOKUP(P157,Tarifa1,3)</f>
        <v>0.3</v>
      </c>
      <c r="T157" s="330">
        <f t="shared" ref="T157" si="298">R157*S157</f>
        <v>120.73500000000021</v>
      </c>
      <c r="U157" s="330">
        <f t="shared" ref="U157" si="299">VLOOKUP(P157,Tarifa1,2)</f>
        <v>1767.15</v>
      </c>
      <c r="V157" s="330">
        <f t="shared" ref="V157" si="300">T157+U157</f>
        <v>1887.8850000000002</v>
      </c>
      <c r="W157" s="330">
        <f t="shared" ref="W157" si="301">VLOOKUP(P157,Credito1,2)</f>
        <v>0</v>
      </c>
      <c r="X157" s="330">
        <f t="shared" ref="X157" si="302">V157-W157</f>
        <v>1887.8850000000002</v>
      </c>
      <c r="Y157" s="330"/>
      <c r="Z157" s="330"/>
      <c r="AA157" s="330">
        <v>1377.25</v>
      </c>
      <c r="AB157" s="330"/>
      <c r="AC157" s="330"/>
      <c r="AD157" s="330">
        <f t="shared" si="213"/>
        <v>1377.25</v>
      </c>
      <c r="AE157" s="330">
        <f t="shared" si="214"/>
        <v>8444.08</v>
      </c>
      <c r="AF157" s="463">
        <v>38938</v>
      </c>
      <c r="AG157" s="487"/>
      <c r="AH157" s="488"/>
      <c r="AI157" s="370"/>
    </row>
    <row r="158" spans="1:36" s="348" customFormat="1" ht="44.25" customHeight="1" thickBot="1" x14ac:dyDescent="0.25">
      <c r="A158" s="351"/>
      <c r="B158" s="371"/>
      <c r="C158" s="435" t="s">
        <v>60</v>
      </c>
      <c r="D158" s="435"/>
      <c r="E158" s="428"/>
      <c r="F158" s="437">
        <f>F135+F136+F137+F138+F139+F140+F141+F143+F145+F146+F147+F148+F149+F150+F151+F154+F155+F157</f>
        <v>93558.12000000001</v>
      </c>
      <c r="G158" s="436">
        <f>SUM(G126:G157)</f>
        <v>116</v>
      </c>
      <c r="H158" s="436">
        <f>SUM(H126:H157)</f>
        <v>116</v>
      </c>
      <c r="I158" s="436">
        <f>SUM(I126:I157)</f>
        <v>0</v>
      </c>
      <c r="J158" s="436">
        <f>SUM(J126:J157)</f>
        <v>0</v>
      </c>
      <c r="K158" s="436">
        <f>SUM(K126:K157)</f>
        <v>0</v>
      </c>
      <c r="L158" s="436"/>
      <c r="M158" s="437">
        <f>F158</f>
        <v>93558.12000000001</v>
      </c>
      <c r="N158" s="436">
        <f t="shared" ref="N158:Y158" si="303">SUM(N135:N157)</f>
        <v>0</v>
      </c>
      <c r="O158" s="436">
        <f t="shared" si="303"/>
        <v>0</v>
      </c>
      <c r="P158" s="436">
        <f t="shared" si="303"/>
        <v>98085.790000000008</v>
      </c>
      <c r="Q158" s="436">
        <f t="shared" si="303"/>
        <v>68289.875000000015</v>
      </c>
      <c r="R158" s="436">
        <f t="shared" si="303"/>
        <v>29795.915000000001</v>
      </c>
      <c r="S158" s="436">
        <f t="shared" si="303"/>
        <v>4.2112000000000007</v>
      </c>
      <c r="T158" s="436">
        <f t="shared" si="303"/>
        <v>6389.6885720000018</v>
      </c>
      <c r="U158" s="436">
        <f t="shared" si="303"/>
        <v>8615.1750000000029</v>
      </c>
      <c r="V158" s="436">
        <f t="shared" si="303"/>
        <v>15004.863572000006</v>
      </c>
      <c r="W158" s="436">
        <f t="shared" si="303"/>
        <v>301.27499999999998</v>
      </c>
      <c r="X158" s="436">
        <f t="shared" si="303"/>
        <v>14703.588572000002</v>
      </c>
      <c r="Y158" s="436">
        <f t="shared" si="303"/>
        <v>0</v>
      </c>
      <c r="Z158" s="436"/>
      <c r="AA158" s="437">
        <v>7686.16</v>
      </c>
      <c r="AB158" s="436">
        <f>SUM(AB135:AB157)</f>
        <v>0</v>
      </c>
      <c r="AC158" s="436"/>
      <c r="AD158" s="454">
        <v>7686.16</v>
      </c>
      <c r="AE158" s="381">
        <f>AE135+AE136+AE137+AE138+AE139+AE140+AE141+AE143+AE145+AE146+AE147+AE148+AE149+AE150+AE151+AE154+AE155+AE157</f>
        <v>85178.640000000014</v>
      </c>
      <c r="AF158" s="439"/>
      <c r="AG158" s="372"/>
      <c r="AH158" s="372"/>
      <c r="AI158" s="376"/>
      <c r="AJ158" s="351"/>
    </row>
    <row r="159" spans="1:36" s="166" customFormat="1" ht="25.15" hidden="1" customHeight="1" x14ac:dyDescent="0.2">
      <c r="B159" s="182"/>
      <c r="C159" s="322"/>
      <c r="D159" s="322"/>
      <c r="E159" s="428">
        <f t="shared" si="183"/>
        <v>0</v>
      </c>
      <c r="F159" s="323"/>
      <c r="G159" s="169"/>
      <c r="H159" s="169"/>
      <c r="I159" s="169"/>
      <c r="J159" s="169"/>
      <c r="K159" s="169"/>
      <c r="L159" s="169"/>
      <c r="M159" s="324"/>
      <c r="N159" s="165"/>
      <c r="O159" s="177"/>
      <c r="P159" s="325"/>
      <c r="Q159" s="323"/>
      <c r="R159" s="169"/>
      <c r="S159" s="169"/>
      <c r="T159" s="169"/>
      <c r="U159" s="169"/>
      <c r="V159" s="324"/>
      <c r="W159" s="177"/>
      <c r="X159" s="177"/>
      <c r="Y159" s="165"/>
      <c r="Z159" s="177"/>
      <c r="AA159" s="323"/>
      <c r="AB159" s="169"/>
      <c r="AC159" s="169"/>
      <c r="AD159" s="324"/>
      <c r="AE159" s="177"/>
      <c r="AF159" s="352"/>
      <c r="AG159" s="167"/>
      <c r="AH159" s="167"/>
      <c r="AI159" s="178"/>
    </row>
    <row r="160" spans="1:36" s="166" customFormat="1" ht="25.15" hidden="1" customHeight="1" x14ac:dyDescent="0.2">
      <c r="B160" s="182"/>
      <c r="C160" s="183"/>
      <c r="D160" s="183"/>
      <c r="E160" s="428">
        <f t="shared" si="183"/>
        <v>0</v>
      </c>
      <c r="F160" s="185"/>
      <c r="G160" s="186"/>
      <c r="H160" s="186"/>
      <c r="I160" s="186"/>
      <c r="J160" s="186"/>
      <c r="K160" s="186"/>
      <c r="L160" s="186"/>
      <c r="M160" s="187"/>
      <c r="N160" s="188"/>
      <c r="O160" s="184"/>
      <c r="P160" s="181"/>
      <c r="Q160" s="185"/>
      <c r="R160" s="186"/>
      <c r="S160" s="186"/>
      <c r="T160" s="186"/>
      <c r="U160" s="186"/>
      <c r="V160" s="187"/>
      <c r="W160" s="184"/>
      <c r="X160" s="184"/>
      <c r="Y160" s="188"/>
      <c r="Z160" s="184"/>
      <c r="AA160" s="185"/>
      <c r="AB160" s="186"/>
      <c r="AC160" s="186"/>
      <c r="AD160" s="187"/>
      <c r="AE160" s="184"/>
      <c r="AF160" s="352"/>
      <c r="AG160" s="167"/>
      <c r="AH160" s="167"/>
      <c r="AI160" s="178"/>
    </row>
    <row r="161" spans="1:35" s="166" customFormat="1" ht="25.15" hidden="1" customHeight="1" x14ac:dyDescent="0.2">
      <c r="B161" s="182"/>
      <c r="C161" s="183"/>
      <c r="D161" s="183"/>
      <c r="E161" s="428">
        <f t="shared" si="183"/>
        <v>0</v>
      </c>
      <c r="F161" s="185"/>
      <c r="G161" s="186"/>
      <c r="H161" s="186"/>
      <c r="I161" s="186"/>
      <c r="J161" s="186"/>
      <c r="K161" s="186"/>
      <c r="L161" s="186"/>
      <c r="M161" s="187"/>
      <c r="N161" s="188"/>
      <c r="O161" s="184"/>
      <c r="P161" s="181"/>
      <c r="Q161" s="185"/>
      <c r="R161" s="186"/>
      <c r="S161" s="186"/>
      <c r="T161" s="186"/>
      <c r="U161" s="186"/>
      <c r="V161" s="187"/>
      <c r="W161" s="184"/>
      <c r="X161" s="184"/>
      <c r="Y161" s="188"/>
      <c r="Z161" s="184"/>
      <c r="AA161" s="185"/>
      <c r="AB161" s="186"/>
      <c r="AC161" s="186"/>
      <c r="AD161" s="187"/>
      <c r="AE161" s="184"/>
      <c r="AF161" s="352"/>
      <c r="AG161" s="167"/>
      <c r="AH161" s="167"/>
      <c r="AI161" s="178"/>
    </row>
    <row r="162" spans="1:35" s="166" customFormat="1" ht="25.15" hidden="1" customHeight="1" x14ac:dyDescent="0.2">
      <c r="B162" s="327"/>
      <c r="C162" s="161"/>
      <c r="D162" s="161"/>
      <c r="E162" s="428">
        <f t="shared" si="183"/>
        <v>0</v>
      </c>
      <c r="F162" s="185"/>
      <c r="G162" s="186"/>
      <c r="H162" s="186"/>
      <c r="I162" s="186"/>
      <c r="J162" s="186"/>
      <c r="K162" s="186"/>
      <c r="L162" s="186"/>
      <c r="M162" s="187"/>
      <c r="N162" s="186"/>
      <c r="O162" s="181"/>
      <c r="P162" s="181"/>
      <c r="Q162" s="185"/>
      <c r="R162" s="186"/>
      <c r="S162" s="186"/>
      <c r="T162" s="186"/>
      <c r="U162" s="186"/>
      <c r="V162" s="187"/>
      <c r="W162" s="181"/>
      <c r="X162" s="181"/>
      <c r="Y162" s="186"/>
      <c r="Z162" s="181"/>
      <c r="AA162" s="185"/>
      <c r="AB162" s="186"/>
      <c r="AC162" s="186"/>
      <c r="AD162" s="187"/>
      <c r="AE162" s="181"/>
      <c r="AF162" s="352"/>
      <c r="AG162" s="167"/>
      <c r="AH162" s="167"/>
      <c r="AI162" s="178"/>
    </row>
    <row r="163" spans="1:35" s="166" customFormat="1" ht="12" hidden="1" customHeight="1" x14ac:dyDescent="0.2">
      <c r="B163" s="164"/>
      <c r="C163" s="326"/>
      <c r="D163" s="326"/>
      <c r="E163" s="428">
        <f t="shared" si="183"/>
        <v>0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227"/>
      <c r="AG163" s="167"/>
      <c r="AH163" s="167"/>
      <c r="AI163" s="178"/>
    </row>
    <row r="164" spans="1:35" s="166" customFormat="1" ht="25.15" hidden="1" customHeight="1" x14ac:dyDescent="0.2">
      <c r="B164" s="164"/>
      <c r="C164" s="326"/>
      <c r="D164" s="326"/>
      <c r="E164" s="428">
        <f t="shared" si="183"/>
        <v>0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227"/>
      <c r="AG164" s="167"/>
      <c r="AH164" s="167"/>
      <c r="AI164" s="178"/>
    </row>
    <row r="165" spans="1:35" s="166" customFormat="1" ht="25.15" hidden="1" customHeight="1" x14ac:dyDescent="0.2">
      <c r="B165" s="164"/>
      <c r="C165" s="326"/>
      <c r="D165" s="326"/>
      <c r="E165" s="428">
        <f t="shared" si="183"/>
        <v>0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227"/>
      <c r="AG165" s="167"/>
      <c r="AH165" s="167"/>
      <c r="AI165" s="178"/>
    </row>
    <row r="166" spans="1:35" s="166" customFormat="1" ht="118.15" hidden="1" customHeight="1" x14ac:dyDescent="0.2">
      <c r="A166" s="167"/>
      <c r="B166" s="164"/>
      <c r="C166" s="326"/>
      <c r="D166" s="326"/>
      <c r="E166" s="428">
        <f t="shared" si="183"/>
        <v>0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227"/>
      <c r="AG166" s="167"/>
      <c r="AH166" s="167"/>
      <c r="AI166" s="178"/>
    </row>
    <row r="167" spans="1:35" s="166" customFormat="1" ht="25.15" hidden="1" customHeight="1" x14ac:dyDescent="0.2">
      <c r="B167" s="182"/>
      <c r="C167" s="322"/>
      <c r="D167" s="322"/>
      <c r="E167" s="428">
        <f t="shared" si="183"/>
        <v>0</v>
      </c>
      <c r="F167" s="323"/>
      <c r="G167" s="169"/>
      <c r="H167" s="169"/>
      <c r="I167" s="169"/>
      <c r="J167" s="169"/>
      <c r="K167" s="169"/>
      <c r="L167" s="169"/>
      <c r="M167" s="324"/>
      <c r="N167" s="165"/>
      <c r="O167" s="177"/>
      <c r="P167" s="325"/>
      <c r="Q167" s="323"/>
      <c r="R167" s="169"/>
      <c r="S167" s="169"/>
      <c r="T167" s="169"/>
      <c r="U167" s="169"/>
      <c r="V167" s="324"/>
      <c r="W167" s="177"/>
      <c r="X167" s="177"/>
      <c r="Y167" s="165"/>
      <c r="Z167" s="177"/>
      <c r="AA167" s="323"/>
      <c r="AB167" s="169"/>
      <c r="AC167" s="169"/>
      <c r="AD167" s="324"/>
      <c r="AE167" s="177"/>
      <c r="AF167" s="352"/>
      <c r="AG167" s="167"/>
      <c r="AH167" s="167"/>
      <c r="AI167" s="178"/>
    </row>
    <row r="168" spans="1:35" s="166" customFormat="1" ht="25.15" hidden="1" customHeight="1" x14ac:dyDescent="0.2">
      <c r="B168" s="182"/>
      <c r="C168" s="183"/>
      <c r="D168" s="183"/>
      <c r="E168" s="428">
        <f t="shared" si="183"/>
        <v>0</v>
      </c>
      <c r="F168" s="374"/>
      <c r="G168" s="188"/>
      <c r="H168" s="188"/>
      <c r="I168" s="188"/>
      <c r="J168" s="188"/>
      <c r="K168" s="188"/>
      <c r="L168" s="188"/>
      <c r="M168" s="375"/>
      <c r="N168" s="188"/>
      <c r="O168" s="184"/>
      <c r="P168" s="184"/>
      <c r="Q168" s="374"/>
      <c r="R168" s="188"/>
      <c r="S168" s="188"/>
      <c r="T168" s="188"/>
      <c r="U168" s="188"/>
      <c r="V168" s="375"/>
      <c r="W168" s="184"/>
      <c r="X168" s="184"/>
      <c r="Y168" s="188"/>
      <c r="Z168" s="184"/>
      <c r="AA168" s="374"/>
      <c r="AB168" s="188"/>
      <c r="AC168" s="188"/>
      <c r="AD168" s="375"/>
      <c r="AE168" s="184"/>
      <c r="AF168" s="352"/>
      <c r="AG168" s="167"/>
      <c r="AH168" s="167"/>
      <c r="AI168" s="178"/>
    </row>
    <row r="169" spans="1:35" s="166" customFormat="1" ht="25.15" customHeight="1" x14ac:dyDescent="0.2">
      <c r="B169" s="470"/>
      <c r="C169" s="322"/>
      <c r="D169" s="322"/>
      <c r="E169" s="428"/>
      <c r="F169" s="471"/>
      <c r="G169" s="165"/>
      <c r="H169" s="165"/>
      <c r="I169" s="165"/>
      <c r="J169" s="165"/>
      <c r="K169" s="165"/>
      <c r="L169" s="165"/>
      <c r="M169" s="472"/>
      <c r="N169" s="165"/>
      <c r="O169" s="177"/>
      <c r="P169" s="177"/>
      <c r="Q169" s="471"/>
      <c r="R169" s="165"/>
      <c r="S169" s="165"/>
      <c r="T169" s="165"/>
      <c r="U169" s="165"/>
      <c r="V169" s="472"/>
      <c r="W169" s="177"/>
      <c r="X169" s="177"/>
      <c r="Y169" s="165"/>
      <c r="Z169" s="177"/>
      <c r="AA169" s="471"/>
      <c r="AB169" s="165"/>
      <c r="AC169" s="165"/>
      <c r="AD169" s="472"/>
      <c r="AE169" s="177"/>
      <c r="AF169" s="227"/>
      <c r="AG169" s="167"/>
      <c r="AH169" s="167"/>
      <c r="AI169" s="167"/>
    </row>
    <row r="170" spans="1:35" s="166" customFormat="1" ht="25.15" customHeight="1" x14ac:dyDescent="0.2">
      <c r="B170" s="470"/>
      <c r="C170" s="322"/>
      <c r="D170" s="322"/>
      <c r="E170" s="428"/>
      <c r="F170" s="471"/>
      <c r="G170" s="165"/>
      <c r="H170" s="165"/>
      <c r="I170" s="165"/>
      <c r="J170" s="165"/>
      <c r="K170" s="165"/>
      <c r="L170" s="165"/>
      <c r="M170" s="472"/>
      <c r="N170" s="165"/>
      <c r="O170" s="177"/>
      <c r="P170" s="177"/>
      <c r="Q170" s="471"/>
      <c r="R170" s="165"/>
      <c r="S170" s="165"/>
      <c r="T170" s="165"/>
      <c r="U170" s="165"/>
      <c r="V170" s="472"/>
      <c r="W170" s="177"/>
      <c r="X170" s="177"/>
      <c r="Y170" s="165"/>
      <c r="Z170" s="177"/>
      <c r="AA170" s="471"/>
      <c r="AB170" s="165"/>
      <c r="AC170" s="165"/>
      <c r="AD170" s="472"/>
      <c r="AE170" s="177"/>
      <c r="AF170" s="227"/>
      <c r="AG170" s="167"/>
      <c r="AH170" s="167"/>
      <c r="AI170" s="167"/>
    </row>
    <row r="171" spans="1:35" s="166" customFormat="1" ht="25.15" customHeight="1" x14ac:dyDescent="0.2">
      <c r="B171" s="470"/>
      <c r="C171" s="322"/>
      <c r="D171" s="322"/>
      <c r="E171" s="428"/>
      <c r="F171" s="471"/>
      <c r="G171" s="165"/>
      <c r="H171" s="165"/>
      <c r="I171" s="165"/>
      <c r="J171" s="165"/>
      <c r="K171" s="165"/>
      <c r="L171" s="165"/>
      <c r="M171" s="472"/>
      <c r="N171" s="165"/>
      <c r="O171" s="177"/>
      <c r="P171" s="177"/>
      <c r="Q171" s="471"/>
      <c r="R171" s="165"/>
      <c r="S171" s="165"/>
      <c r="T171" s="165"/>
      <c r="U171" s="165"/>
      <c r="V171" s="472"/>
      <c r="W171" s="177"/>
      <c r="X171" s="177"/>
      <c r="Y171" s="165"/>
      <c r="Z171" s="177"/>
      <c r="AA171" s="471"/>
      <c r="AB171" s="165"/>
      <c r="AC171" s="165"/>
      <c r="AD171" s="472"/>
      <c r="AE171" s="177"/>
      <c r="AF171" s="227"/>
      <c r="AG171" s="167"/>
      <c r="AH171" s="167"/>
      <c r="AI171" s="167"/>
    </row>
    <row r="172" spans="1:35" s="166" customFormat="1" ht="25.15" customHeight="1" thickBot="1" x14ac:dyDescent="0.25">
      <c r="B172" s="470"/>
      <c r="C172" s="322"/>
      <c r="D172" s="322"/>
      <c r="E172" s="428">
        <f t="shared" si="183"/>
        <v>0</v>
      </c>
      <c r="F172" s="471"/>
      <c r="G172" s="165"/>
      <c r="H172" s="165"/>
      <c r="I172" s="165"/>
      <c r="J172" s="165"/>
      <c r="K172" s="165"/>
      <c r="L172" s="165"/>
      <c r="M172" s="472"/>
      <c r="N172" s="165"/>
      <c r="O172" s="177"/>
      <c r="P172" s="177"/>
      <c r="Q172" s="471"/>
      <c r="R172" s="165"/>
      <c r="S172" s="165"/>
      <c r="T172" s="165"/>
      <c r="U172" s="165"/>
      <c r="V172" s="472"/>
      <c r="W172" s="177"/>
      <c r="X172" s="177"/>
      <c r="Y172" s="165"/>
      <c r="Z172" s="177"/>
      <c r="AA172" s="471"/>
      <c r="AB172" s="165"/>
      <c r="AC172" s="165"/>
      <c r="AD172" s="472"/>
      <c r="AE172" s="177"/>
      <c r="AF172" s="227"/>
      <c r="AG172" s="167"/>
      <c r="AH172" s="167"/>
      <c r="AI172" s="167"/>
    </row>
    <row r="173" spans="1:35" s="166" customFormat="1" ht="21.75" customHeight="1" x14ac:dyDescent="0.2">
      <c r="B173" s="561" t="s">
        <v>229</v>
      </c>
      <c r="C173" s="615"/>
      <c r="D173" s="655" t="s">
        <v>1</v>
      </c>
      <c r="E173" s="656"/>
      <c r="F173" s="565" t="s">
        <v>3</v>
      </c>
      <c r="G173" s="566"/>
      <c r="H173" s="566"/>
      <c r="I173" s="566"/>
      <c r="J173" s="566"/>
      <c r="K173" s="566"/>
      <c r="L173" s="566"/>
      <c r="M173" s="567"/>
      <c r="N173" s="657"/>
      <c r="O173" s="655" t="s">
        <v>4</v>
      </c>
      <c r="P173" s="658"/>
      <c r="Q173" s="565" t="s">
        <v>5</v>
      </c>
      <c r="R173" s="566"/>
      <c r="S173" s="566"/>
      <c r="T173" s="566"/>
      <c r="U173" s="566"/>
      <c r="V173" s="567"/>
      <c r="W173" s="655" t="s">
        <v>6</v>
      </c>
      <c r="X173" s="655" t="s">
        <v>7</v>
      </c>
      <c r="Y173" s="657"/>
      <c r="Z173" s="655" t="s">
        <v>8</v>
      </c>
      <c r="AA173" s="565" t="s">
        <v>9</v>
      </c>
      <c r="AB173" s="566"/>
      <c r="AC173" s="566"/>
      <c r="AD173" s="567"/>
      <c r="AE173" s="655" t="s">
        <v>10</v>
      </c>
      <c r="AF173" s="579" t="s">
        <v>249</v>
      </c>
      <c r="AG173" s="659" t="s">
        <v>35</v>
      </c>
      <c r="AH173" s="659"/>
      <c r="AI173" s="458"/>
    </row>
    <row r="174" spans="1:35" s="166" customFormat="1" ht="19.5" customHeight="1" x14ac:dyDescent="0.2">
      <c r="B174" s="582"/>
      <c r="C174" s="630" t="s">
        <v>12</v>
      </c>
      <c r="D174" s="660" t="s">
        <v>13</v>
      </c>
      <c r="E174" s="656"/>
      <c r="F174" s="661" t="s">
        <v>2</v>
      </c>
      <c r="G174" s="661" t="s">
        <v>15</v>
      </c>
      <c r="H174" s="661" t="s">
        <v>15</v>
      </c>
      <c r="I174" s="661" t="s">
        <v>16</v>
      </c>
      <c r="J174" s="661" t="s">
        <v>4</v>
      </c>
      <c r="K174" s="661" t="s">
        <v>17</v>
      </c>
      <c r="L174" s="661" t="s">
        <v>17</v>
      </c>
      <c r="M174" s="661" t="s">
        <v>18</v>
      </c>
      <c r="N174" s="662"/>
      <c r="O174" s="663" t="s">
        <v>19</v>
      </c>
      <c r="P174" s="664" t="s">
        <v>20</v>
      </c>
      <c r="Q174" s="664" t="s">
        <v>21</v>
      </c>
      <c r="R174" s="664" t="s">
        <v>22</v>
      </c>
      <c r="S174" s="664" t="s">
        <v>23</v>
      </c>
      <c r="T174" s="664" t="s">
        <v>24</v>
      </c>
      <c r="U174" s="664" t="s">
        <v>25</v>
      </c>
      <c r="V174" s="664" t="s">
        <v>7</v>
      </c>
      <c r="W174" s="663" t="s">
        <v>26</v>
      </c>
      <c r="X174" s="663" t="s">
        <v>27</v>
      </c>
      <c r="Y174" s="662"/>
      <c r="Z174" s="663" t="s">
        <v>28</v>
      </c>
      <c r="AA174" s="661" t="s">
        <v>7</v>
      </c>
      <c r="AB174" s="661" t="s">
        <v>30</v>
      </c>
      <c r="AC174" s="593" t="s">
        <v>32</v>
      </c>
      <c r="AD174" s="661" t="s">
        <v>33</v>
      </c>
      <c r="AE174" s="663" t="s">
        <v>34</v>
      </c>
      <c r="AF174" s="595"/>
      <c r="AG174" s="659"/>
      <c r="AH174" s="659"/>
      <c r="AI174" s="459"/>
    </row>
    <row r="175" spans="1:35" s="166" customFormat="1" ht="17.25" customHeight="1" x14ac:dyDescent="0.2">
      <c r="B175" s="582"/>
      <c r="C175" s="636"/>
      <c r="D175" s="663"/>
      <c r="E175" s="656"/>
      <c r="F175" s="663" t="s">
        <v>36</v>
      </c>
      <c r="G175" s="663" t="s">
        <v>37</v>
      </c>
      <c r="H175" s="663" t="s">
        <v>38</v>
      </c>
      <c r="I175" s="663"/>
      <c r="J175" s="663" t="s">
        <v>19</v>
      </c>
      <c r="K175" s="663" t="s">
        <v>39</v>
      </c>
      <c r="L175" s="663" t="s">
        <v>40</v>
      </c>
      <c r="M175" s="663" t="s">
        <v>41</v>
      </c>
      <c r="N175" s="662"/>
      <c r="O175" s="663" t="s">
        <v>42</v>
      </c>
      <c r="P175" s="661" t="s">
        <v>43</v>
      </c>
      <c r="Q175" s="661" t="s">
        <v>44</v>
      </c>
      <c r="R175" s="661" t="s">
        <v>45</v>
      </c>
      <c r="S175" s="661" t="s">
        <v>45</v>
      </c>
      <c r="T175" s="661" t="s">
        <v>46</v>
      </c>
      <c r="U175" s="661" t="s">
        <v>47</v>
      </c>
      <c r="V175" s="661" t="s">
        <v>48</v>
      </c>
      <c r="W175" s="663" t="s">
        <v>49</v>
      </c>
      <c r="X175" s="665" t="s">
        <v>261</v>
      </c>
      <c r="Y175" s="666"/>
      <c r="Z175" s="663" t="s">
        <v>51</v>
      </c>
      <c r="AA175" s="663"/>
      <c r="AB175" s="667" t="s">
        <v>64</v>
      </c>
      <c r="AC175" s="668"/>
      <c r="AD175" s="663" t="s">
        <v>54</v>
      </c>
      <c r="AE175" s="663" t="s">
        <v>55</v>
      </c>
      <c r="AF175" s="595"/>
      <c r="AG175" s="659"/>
      <c r="AH175" s="659"/>
      <c r="AI175" s="460"/>
    </row>
    <row r="176" spans="1:35" s="166" customFormat="1" ht="17.25" customHeight="1" x14ac:dyDescent="0.2">
      <c r="B176" s="190"/>
      <c r="C176" s="496" t="s">
        <v>254</v>
      </c>
      <c r="D176" s="190"/>
      <c r="E176" s="428">
        <f t="shared" si="183"/>
        <v>0</v>
      </c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448"/>
      <c r="AC176" s="190"/>
      <c r="AD176" s="190"/>
      <c r="AE176" s="190"/>
      <c r="AF176" s="501">
        <v>41440</v>
      </c>
      <c r="AG176" s="487"/>
      <c r="AH176" s="488"/>
      <c r="AI176" s="370"/>
    </row>
    <row r="177" spans="2:35" s="166" customFormat="1" ht="43.5" customHeight="1" x14ac:dyDescent="0.2">
      <c r="B177" s="427">
        <v>60</v>
      </c>
      <c r="C177" s="496"/>
      <c r="D177" s="180" t="s">
        <v>215</v>
      </c>
      <c r="E177" s="428">
        <v>408.84</v>
      </c>
      <c r="F177" s="330">
        <v>6132.65</v>
      </c>
      <c r="G177" s="428">
        <v>2</v>
      </c>
      <c r="H177" s="428">
        <f t="shared" ref="H177" si="304">G177</f>
        <v>2</v>
      </c>
      <c r="I177" s="428">
        <v>0</v>
      </c>
      <c r="J177" s="428">
        <v>0</v>
      </c>
      <c r="K177" s="428"/>
      <c r="L177" s="428"/>
      <c r="M177" s="330">
        <f>F177+L177+Z177</f>
        <v>6132.65</v>
      </c>
      <c r="N177" s="330"/>
      <c r="O177" s="330">
        <f t="shared" ref="O177" si="305">IF(E177=47.16,0,IF(E177&gt;47.16,J177*0.5,0))</f>
        <v>0</v>
      </c>
      <c r="P177" s="330">
        <f t="shared" ref="P177" si="306">F177+G177+H177+K177+O177+I177</f>
        <v>6136.65</v>
      </c>
      <c r="Q177" s="330">
        <f t="shared" ref="Q177" si="307">VLOOKUP(P177,Tarifa1,1)</f>
        <v>5975.93</v>
      </c>
      <c r="R177" s="330">
        <f t="shared" ref="R177" si="308">P177-Q177</f>
        <v>160.71999999999935</v>
      </c>
      <c r="S177" s="330">
        <f t="shared" ref="S177" si="309">VLOOKUP(P177,Tarifa1,3)</f>
        <v>0.23519999999999999</v>
      </c>
      <c r="T177" s="330">
        <f t="shared" ref="T177" si="310">R177*S177</f>
        <v>37.801343999999844</v>
      </c>
      <c r="U177" s="330">
        <f t="shared" ref="U177" si="311">VLOOKUP(P177,Tarifa1,2)</f>
        <v>957.375</v>
      </c>
      <c r="V177" s="330">
        <f t="shared" ref="V177" si="312">T177+U177</f>
        <v>995.17634399999986</v>
      </c>
      <c r="W177" s="330">
        <f t="shared" ref="W177" si="313">VLOOKUP(P177,Credito1,2)</f>
        <v>0</v>
      </c>
      <c r="X177" s="330">
        <f t="shared" ref="X177" si="314">V177-W177</f>
        <v>995.17634399999986</v>
      </c>
      <c r="Y177" s="330"/>
      <c r="Z177" s="330"/>
      <c r="AA177" s="330">
        <v>608.54999999999995</v>
      </c>
      <c r="AB177" s="330"/>
      <c r="AC177" s="330"/>
      <c r="AD177" s="330">
        <f>AA177</f>
        <v>608.54999999999995</v>
      </c>
      <c r="AE177" s="330">
        <f>M177-AD177</f>
        <v>5524.0999999999995</v>
      </c>
      <c r="AF177" s="501"/>
      <c r="AG177" s="487"/>
      <c r="AH177" s="488"/>
      <c r="AI177" s="370"/>
    </row>
    <row r="178" spans="2:35" s="166" customFormat="1" ht="43.5" customHeight="1" x14ac:dyDescent="0.2">
      <c r="B178" s="427">
        <v>61</v>
      </c>
      <c r="C178" s="457" t="s">
        <v>259</v>
      </c>
      <c r="D178" s="180" t="s">
        <v>127</v>
      </c>
      <c r="E178" s="428">
        <f t="shared" si="183"/>
        <v>122.304</v>
      </c>
      <c r="F178" s="330">
        <v>1834.56</v>
      </c>
      <c r="G178" s="428"/>
      <c r="H178" s="428"/>
      <c r="I178" s="428"/>
      <c r="J178" s="428"/>
      <c r="K178" s="428"/>
      <c r="L178" s="428"/>
      <c r="M178" s="330">
        <v>1834.56</v>
      </c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>
        <v>188.7</v>
      </c>
      <c r="AA178" s="330">
        <v>103.21</v>
      </c>
      <c r="AB178" s="330"/>
      <c r="AC178" s="330"/>
      <c r="AD178" s="330">
        <f>AA178</f>
        <v>103.21</v>
      </c>
      <c r="AE178" s="330">
        <v>1920.05</v>
      </c>
      <c r="AF178" s="463">
        <v>39632</v>
      </c>
      <c r="AG178" s="455"/>
      <c r="AH178" s="456"/>
      <c r="AI178" s="370"/>
    </row>
    <row r="179" spans="2:35" s="166" customFormat="1" ht="43.5" customHeight="1" x14ac:dyDescent="0.2">
      <c r="B179" s="427">
        <v>62</v>
      </c>
      <c r="C179" s="341" t="s">
        <v>178</v>
      </c>
      <c r="D179" s="441" t="s">
        <v>177</v>
      </c>
      <c r="E179" s="428">
        <f>F179/15</f>
        <v>532.8266666666666</v>
      </c>
      <c r="F179" s="330">
        <v>7992.4</v>
      </c>
      <c r="G179" s="428">
        <v>2</v>
      </c>
      <c r="H179" s="428">
        <f t="shared" ref="H179" si="315">G179</f>
        <v>2</v>
      </c>
      <c r="I179" s="428">
        <v>0</v>
      </c>
      <c r="J179" s="428">
        <v>0</v>
      </c>
      <c r="K179" s="428"/>
      <c r="L179" s="428"/>
      <c r="M179" s="330">
        <f>F179+L179+Z179</f>
        <v>7992.4</v>
      </c>
      <c r="N179" s="330"/>
      <c r="O179" s="330">
        <f t="shared" ref="O179" si="316">IF(E179=47.16,0,IF(E179&gt;47.16,J179*0.5,0))</f>
        <v>0</v>
      </c>
      <c r="P179" s="330">
        <f t="shared" ref="P179" si="317">F179+G179+H179+K179+O179+I179</f>
        <v>7996.4</v>
      </c>
      <c r="Q179" s="330">
        <f t="shared" ref="Q179" si="318">VLOOKUP(P179,Tarifa1,1)</f>
        <v>5975.93</v>
      </c>
      <c r="R179" s="330">
        <f t="shared" ref="R179" si="319">P179-Q179</f>
        <v>2020.4699999999993</v>
      </c>
      <c r="S179" s="330">
        <f t="shared" ref="S179" si="320">VLOOKUP(P179,Tarifa1,3)</f>
        <v>0.23519999999999999</v>
      </c>
      <c r="T179" s="330">
        <f t="shared" ref="T179" si="321">R179*S179</f>
        <v>475.21454399999982</v>
      </c>
      <c r="U179" s="330">
        <f t="shared" ref="U179" si="322">VLOOKUP(P179,Tarifa1,2)</f>
        <v>957.375</v>
      </c>
      <c r="V179" s="330">
        <f t="shared" ref="V179" si="323">T179+U179</f>
        <v>1432.5895439999999</v>
      </c>
      <c r="W179" s="330">
        <f t="shared" ref="W179" si="324">VLOOKUP(P179,Credito1,2)</f>
        <v>0</v>
      </c>
      <c r="X179" s="330">
        <f t="shared" ref="X179" si="325">V179-W179</f>
        <v>1432.5895439999999</v>
      </c>
      <c r="Y179" s="330"/>
      <c r="Z179" s="330"/>
      <c r="AA179" s="330">
        <v>986.59</v>
      </c>
      <c r="AB179" s="330"/>
      <c r="AC179" s="330"/>
      <c r="AD179" s="330">
        <f>AA179</f>
        <v>986.59</v>
      </c>
      <c r="AE179" s="330">
        <f>M179-AD179</f>
        <v>7005.8099999999995</v>
      </c>
      <c r="AF179" s="463">
        <v>41378</v>
      </c>
      <c r="AG179" s="487"/>
      <c r="AH179" s="488"/>
      <c r="AI179" s="370"/>
    </row>
    <row r="180" spans="2:35" s="166" customFormat="1" ht="36.75" customHeight="1" x14ac:dyDescent="0.2">
      <c r="B180" s="427"/>
      <c r="C180" s="425" t="s">
        <v>151</v>
      </c>
      <c r="D180" s="225"/>
      <c r="E180" s="428">
        <f t="shared" si="183"/>
        <v>0</v>
      </c>
      <c r="F180" s="330"/>
      <c r="G180" s="428">
        <v>3</v>
      </c>
      <c r="H180" s="428">
        <f t="shared" si="211"/>
        <v>3</v>
      </c>
      <c r="I180" s="428">
        <v>0</v>
      </c>
      <c r="J180" s="428">
        <v>0</v>
      </c>
      <c r="K180" s="428"/>
      <c r="L180" s="428"/>
      <c r="M180" s="330"/>
      <c r="N180" s="330"/>
      <c r="O180" s="330">
        <f t="shared" si="270"/>
        <v>0</v>
      </c>
      <c r="P180" s="330">
        <f t="shared" si="271"/>
        <v>6</v>
      </c>
      <c r="Q180" s="330">
        <f t="shared" si="272"/>
        <v>0.01</v>
      </c>
      <c r="R180" s="330">
        <f t="shared" si="273"/>
        <v>5.99</v>
      </c>
      <c r="S180" s="330">
        <f t="shared" si="274"/>
        <v>1.9199999999999998E-2</v>
      </c>
      <c r="T180" s="330">
        <f t="shared" si="275"/>
        <v>0.115008</v>
      </c>
      <c r="U180" s="330">
        <f t="shared" si="276"/>
        <v>0</v>
      </c>
      <c r="V180" s="330">
        <f t="shared" si="277"/>
        <v>0.115008</v>
      </c>
      <c r="W180" s="330">
        <f t="shared" si="278"/>
        <v>100.425</v>
      </c>
      <c r="X180" s="330">
        <f t="shared" si="279"/>
        <v>-100.30999199999999</v>
      </c>
      <c r="Y180" s="330"/>
      <c r="Z180" s="330"/>
      <c r="AA180" s="330"/>
      <c r="AB180" s="330"/>
      <c r="AC180" s="330"/>
      <c r="AD180" s="330"/>
      <c r="AE180" s="330"/>
      <c r="AF180" s="463"/>
      <c r="AG180" s="487"/>
      <c r="AH180" s="488"/>
      <c r="AI180" s="370"/>
    </row>
    <row r="181" spans="2:35" s="166" customFormat="1" ht="35.25" customHeight="1" x14ac:dyDescent="0.2">
      <c r="B181" s="427">
        <v>63</v>
      </c>
      <c r="C181" s="341" t="s">
        <v>152</v>
      </c>
      <c r="D181" s="225" t="s">
        <v>127</v>
      </c>
      <c r="E181" s="428">
        <f t="shared" si="183"/>
        <v>266.51266666666669</v>
      </c>
      <c r="F181" s="330">
        <v>3997.69</v>
      </c>
      <c r="G181" s="428">
        <v>4</v>
      </c>
      <c r="H181" s="428">
        <f t="shared" si="211"/>
        <v>4</v>
      </c>
      <c r="I181" s="428">
        <v>0</v>
      </c>
      <c r="J181" s="428">
        <v>0</v>
      </c>
      <c r="K181" s="428"/>
      <c r="L181" s="428"/>
      <c r="M181" s="330">
        <f>F181+L181+Z181</f>
        <v>3997.69</v>
      </c>
      <c r="N181" s="330"/>
      <c r="O181" s="330">
        <f t="shared" si="270"/>
        <v>0</v>
      </c>
      <c r="P181" s="330">
        <f t="shared" si="271"/>
        <v>4005.69</v>
      </c>
      <c r="Q181" s="330">
        <f t="shared" si="272"/>
        <v>2962.9549999999999</v>
      </c>
      <c r="R181" s="330">
        <f t="shared" si="273"/>
        <v>1042.7350000000001</v>
      </c>
      <c r="S181" s="330">
        <f t="shared" si="274"/>
        <v>0.21360000000000001</v>
      </c>
      <c r="T181" s="330">
        <f t="shared" si="275"/>
        <v>222.72819600000005</v>
      </c>
      <c r="U181" s="330">
        <f t="shared" si="276"/>
        <v>313.8</v>
      </c>
      <c r="V181" s="330">
        <f t="shared" si="277"/>
        <v>536.52819600000009</v>
      </c>
      <c r="W181" s="330">
        <f t="shared" si="278"/>
        <v>0</v>
      </c>
      <c r="X181" s="330">
        <f t="shared" si="279"/>
        <v>536.52819600000009</v>
      </c>
      <c r="Y181" s="330"/>
      <c r="Z181" s="330"/>
      <c r="AA181" s="330">
        <v>299.8</v>
      </c>
      <c r="AB181" s="330"/>
      <c r="AC181" s="330"/>
      <c r="AD181" s="330">
        <f>AA181</f>
        <v>299.8</v>
      </c>
      <c r="AE181" s="330">
        <v>3697.88</v>
      </c>
      <c r="AF181" s="463">
        <v>40088</v>
      </c>
      <c r="AG181" s="487"/>
      <c r="AH181" s="488"/>
      <c r="AI181" s="370"/>
    </row>
    <row r="182" spans="2:35" s="166" customFormat="1" ht="25.9" customHeight="1" x14ac:dyDescent="0.2">
      <c r="B182" s="427"/>
      <c r="C182" s="440" t="s">
        <v>153</v>
      </c>
      <c r="D182" s="225"/>
      <c r="E182" s="428">
        <f t="shared" si="183"/>
        <v>0</v>
      </c>
      <c r="F182" s="330"/>
      <c r="G182" s="428">
        <v>7</v>
      </c>
      <c r="H182" s="428">
        <f t="shared" si="211"/>
        <v>7</v>
      </c>
      <c r="I182" s="428">
        <v>0</v>
      </c>
      <c r="J182" s="428">
        <v>0</v>
      </c>
      <c r="K182" s="428"/>
      <c r="L182" s="428"/>
      <c r="M182" s="330"/>
      <c r="N182" s="330"/>
      <c r="O182" s="330">
        <f t="shared" si="270"/>
        <v>0</v>
      </c>
      <c r="P182" s="330">
        <f t="shared" si="271"/>
        <v>14</v>
      </c>
      <c r="Q182" s="330">
        <f t="shared" si="272"/>
        <v>0.01</v>
      </c>
      <c r="R182" s="330">
        <f t="shared" si="273"/>
        <v>13.99</v>
      </c>
      <c r="S182" s="330">
        <f t="shared" si="274"/>
        <v>1.9199999999999998E-2</v>
      </c>
      <c r="T182" s="330">
        <f t="shared" si="275"/>
        <v>0.26860799999999996</v>
      </c>
      <c r="U182" s="330">
        <f t="shared" si="276"/>
        <v>0</v>
      </c>
      <c r="V182" s="330">
        <f t="shared" si="277"/>
        <v>0.26860799999999996</v>
      </c>
      <c r="W182" s="330">
        <f t="shared" si="278"/>
        <v>100.425</v>
      </c>
      <c r="X182" s="330">
        <f t="shared" si="279"/>
        <v>-100.156392</v>
      </c>
      <c r="Y182" s="330"/>
      <c r="Z182" s="330"/>
      <c r="AA182" s="330"/>
      <c r="AB182" s="330"/>
      <c r="AC182" s="330"/>
      <c r="AD182" s="330"/>
      <c r="AE182" s="330"/>
      <c r="AF182" s="463"/>
      <c r="AG182" s="487"/>
      <c r="AH182" s="488"/>
      <c r="AI182" s="370"/>
    </row>
    <row r="183" spans="2:35" s="166" customFormat="1" ht="37.5" customHeight="1" x14ac:dyDescent="0.2">
      <c r="B183" s="427">
        <v>64</v>
      </c>
      <c r="C183" s="341" t="s">
        <v>154</v>
      </c>
      <c r="D183" s="225" t="s">
        <v>155</v>
      </c>
      <c r="E183" s="428">
        <f t="shared" si="183"/>
        <v>255.82999999999998</v>
      </c>
      <c r="F183" s="330">
        <v>3837.45</v>
      </c>
      <c r="G183" s="428">
        <v>7</v>
      </c>
      <c r="H183" s="428">
        <f t="shared" si="211"/>
        <v>7</v>
      </c>
      <c r="I183" s="428">
        <v>0</v>
      </c>
      <c r="J183" s="428">
        <v>0</v>
      </c>
      <c r="K183" s="428"/>
      <c r="L183" s="428"/>
      <c r="M183" s="330">
        <f t="shared" ref="M183" si="326">F183+L183+Z183</f>
        <v>3837.45</v>
      </c>
      <c r="N183" s="330"/>
      <c r="O183" s="330">
        <f t="shared" si="270"/>
        <v>0</v>
      </c>
      <c r="P183" s="330">
        <f t="shared" si="271"/>
        <v>3851.45</v>
      </c>
      <c r="Q183" s="330">
        <f t="shared" si="272"/>
        <v>2962.9549999999999</v>
      </c>
      <c r="R183" s="330">
        <f t="shared" si="273"/>
        <v>888.49499999999989</v>
      </c>
      <c r="S183" s="330">
        <f t="shared" si="274"/>
        <v>0.21360000000000001</v>
      </c>
      <c r="T183" s="330">
        <f t="shared" si="275"/>
        <v>189.78253199999997</v>
      </c>
      <c r="U183" s="330">
        <f t="shared" si="276"/>
        <v>313.8</v>
      </c>
      <c r="V183" s="330">
        <f t="shared" si="277"/>
        <v>503.58253200000001</v>
      </c>
      <c r="W183" s="330">
        <f t="shared" si="278"/>
        <v>0</v>
      </c>
      <c r="X183" s="330">
        <f t="shared" si="279"/>
        <v>503.58253200000001</v>
      </c>
      <c r="Y183" s="330"/>
      <c r="Z183" s="330"/>
      <c r="AA183" s="330">
        <v>280.52999999999997</v>
      </c>
      <c r="AB183" s="330"/>
      <c r="AC183" s="330"/>
      <c r="AD183" s="330">
        <f>AA183</f>
        <v>280.52999999999997</v>
      </c>
      <c r="AE183" s="330">
        <f>M183-AD183</f>
        <v>3556.92</v>
      </c>
      <c r="AF183" s="463">
        <v>39217</v>
      </c>
      <c r="AG183" s="487"/>
      <c r="AH183" s="488"/>
      <c r="AI183" s="370"/>
    </row>
    <row r="184" spans="2:35" s="166" customFormat="1" ht="37.5" customHeight="1" x14ac:dyDescent="0.2">
      <c r="B184" s="427"/>
      <c r="C184" s="425"/>
      <c r="D184" s="225"/>
      <c r="E184" s="428">
        <f t="shared" si="183"/>
        <v>0</v>
      </c>
      <c r="F184" s="330"/>
      <c r="G184" s="428"/>
      <c r="H184" s="428"/>
      <c r="I184" s="428"/>
      <c r="J184" s="428"/>
      <c r="K184" s="428"/>
      <c r="L184" s="428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463"/>
      <c r="AG184" s="487"/>
      <c r="AH184" s="488"/>
      <c r="AI184" s="370"/>
    </row>
    <row r="185" spans="2:35" s="166" customFormat="1" ht="37.5" customHeight="1" x14ac:dyDescent="0.2">
      <c r="B185" s="427">
        <v>65</v>
      </c>
      <c r="C185" s="482" t="s">
        <v>262</v>
      </c>
      <c r="D185" s="483" t="s">
        <v>263</v>
      </c>
      <c r="E185" s="428">
        <f>F185/15</f>
        <v>474.93333333333334</v>
      </c>
      <c r="F185" s="330">
        <v>7124</v>
      </c>
      <c r="G185" s="428">
        <v>0</v>
      </c>
      <c r="H185" s="428">
        <f t="shared" ref="H185" si="327">G185</f>
        <v>0</v>
      </c>
      <c r="I185" s="428">
        <v>0</v>
      </c>
      <c r="J185" s="428">
        <v>0</v>
      </c>
      <c r="K185" s="428"/>
      <c r="L185" s="428"/>
      <c r="M185" s="330">
        <f>F185+L185+Z185</f>
        <v>7124</v>
      </c>
      <c r="N185" s="330"/>
      <c r="O185" s="330">
        <f t="shared" ref="O185" si="328">IF(E185=47.16,0,IF(E185&gt;47.16,J185*0.5,0))</f>
        <v>0</v>
      </c>
      <c r="P185" s="330">
        <f t="shared" ref="P185" si="329">F185+G185+H185+K185+O185+I185</f>
        <v>7124</v>
      </c>
      <c r="Q185" s="330">
        <f t="shared" ref="Q185" si="330">VLOOKUP(P185,Tarifa1,1)</f>
        <v>5975.93</v>
      </c>
      <c r="R185" s="330">
        <f t="shared" ref="R185" si="331">P185-Q185</f>
        <v>1148.0699999999997</v>
      </c>
      <c r="S185" s="330">
        <f t="shared" ref="S185" si="332">VLOOKUP(P185,Tarifa1,3)</f>
        <v>0.23519999999999999</v>
      </c>
      <c r="T185" s="330">
        <f t="shared" ref="T185" si="333">R185*S185</f>
        <v>270.02606399999991</v>
      </c>
      <c r="U185" s="330">
        <f t="shared" ref="U185" si="334">VLOOKUP(P185,Tarifa1,2)</f>
        <v>957.375</v>
      </c>
      <c r="V185" s="330">
        <f t="shared" ref="V185" si="335">T185+U185</f>
        <v>1227.4010639999999</v>
      </c>
      <c r="W185" s="330">
        <f t="shared" ref="W185" si="336">VLOOKUP(P185,Credito1,2)</f>
        <v>0</v>
      </c>
      <c r="X185" s="330">
        <f t="shared" ref="X185" si="337">V185-W185</f>
        <v>1227.4010639999999</v>
      </c>
      <c r="Y185" s="330"/>
      <c r="Z185" s="330"/>
      <c r="AA185" s="330">
        <v>810.65</v>
      </c>
      <c r="AB185" s="330"/>
      <c r="AC185" s="330"/>
      <c r="AD185" s="330">
        <f>AA185</f>
        <v>810.65</v>
      </c>
      <c r="AE185" s="330">
        <v>6313.35</v>
      </c>
      <c r="AF185" s="463">
        <v>38784</v>
      </c>
      <c r="AG185" s="487"/>
      <c r="AH185" s="488"/>
      <c r="AI185" s="370"/>
    </row>
    <row r="186" spans="2:35" s="166" customFormat="1" ht="37.5" customHeight="1" x14ac:dyDescent="0.2">
      <c r="B186" s="427">
        <v>65</v>
      </c>
      <c r="C186" s="485" t="s">
        <v>264</v>
      </c>
      <c r="D186" s="484" t="s">
        <v>265</v>
      </c>
      <c r="E186" s="428">
        <f>F186/15</f>
        <v>340.53333333333336</v>
      </c>
      <c r="F186" s="330">
        <v>5108</v>
      </c>
      <c r="G186" s="428"/>
      <c r="H186" s="428"/>
      <c r="I186" s="428"/>
      <c r="J186" s="428"/>
      <c r="K186" s="428"/>
      <c r="L186" s="428"/>
      <c r="M186" s="330">
        <f>F186+L186+Z186</f>
        <v>5108</v>
      </c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>
        <v>399.23</v>
      </c>
      <c r="AB186" s="330"/>
      <c r="AC186" s="330"/>
      <c r="AD186" s="330">
        <f>AA186</f>
        <v>399.23</v>
      </c>
      <c r="AE186" s="330">
        <v>4708.7700000000004</v>
      </c>
      <c r="AF186" s="481"/>
      <c r="AG186" s="479"/>
      <c r="AH186" s="480"/>
      <c r="AI186" s="370"/>
    </row>
    <row r="187" spans="2:35" s="166" customFormat="1" ht="23.25" customHeight="1" thickBot="1" x14ac:dyDescent="0.25">
      <c r="B187" s="443"/>
      <c r="C187" s="449" t="s">
        <v>60</v>
      </c>
      <c r="D187" s="450"/>
      <c r="E187" s="444"/>
      <c r="F187" s="451">
        <f>F177+F179+F181+F183+F185</f>
        <v>29084.19</v>
      </c>
      <c r="G187" s="451">
        <f t="shared" ref="G187:L187" si="338">SUM(G177:G185)</f>
        <v>25</v>
      </c>
      <c r="H187" s="451">
        <f t="shared" si="338"/>
        <v>25</v>
      </c>
      <c r="I187" s="451">
        <f t="shared" si="338"/>
        <v>0</v>
      </c>
      <c r="J187" s="451">
        <f t="shared" si="338"/>
        <v>0</v>
      </c>
      <c r="K187" s="451">
        <f t="shared" si="338"/>
        <v>0</v>
      </c>
      <c r="L187" s="451">
        <f t="shared" si="338"/>
        <v>0</v>
      </c>
      <c r="M187" s="451">
        <f>M177+M179+M181+M183+M185</f>
        <v>29084.19</v>
      </c>
      <c r="N187" s="451">
        <f t="shared" ref="N187:AD187" si="339">N177+N179+N181+N183+N185</f>
        <v>0</v>
      </c>
      <c r="O187" s="451">
        <f t="shared" si="339"/>
        <v>0</v>
      </c>
      <c r="P187" s="451">
        <f t="shared" si="339"/>
        <v>29114.19</v>
      </c>
      <c r="Q187" s="451">
        <f t="shared" si="339"/>
        <v>23853.7</v>
      </c>
      <c r="R187" s="451">
        <f t="shared" si="339"/>
        <v>5260.489999999998</v>
      </c>
      <c r="S187" s="451">
        <f t="shared" si="339"/>
        <v>1.1328</v>
      </c>
      <c r="T187" s="451">
        <f t="shared" si="339"/>
        <v>1195.5526799999996</v>
      </c>
      <c r="U187" s="451">
        <f t="shared" si="339"/>
        <v>3499.7250000000004</v>
      </c>
      <c r="V187" s="451">
        <f t="shared" si="339"/>
        <v>4695.2776800000001</v>
      </c>
      <c r="W187" s="451">
        <f t="shared" si="339"/>
        <v>0</v>
      </c>
      <c r="X187" s="451">
        <f t="shared" si="339"/>
        <v>4695.2776800000001</v>
      </c>
      <c r="Y187" s="451">
        <f t="shared" si="339"/>
        <v>0</v>
      </c>
      <c r="Z187" s="451">
        <f t="shared" si="339"/>
        <v>0</v>
      </c>
      <c r="AA187" s="451">
        <f t="shared" si="339"/>
        <v>2986.12</v>
      </c>
      <c r="AB187" s="451">
        <f t="shared" si="339"/>
        <v>0</v>
      </c>
      <c r="AC187" s="451">
        <f t="shared" si="339"/>
        <v>0</v>
      </c>
      <c r="AD187" s="451">
        <f t="shared" si="339"/>
        <v>2986.12</v>
      </c>
      <c r="AE187" s="451">
        <f>AE177++AE178+AE179+AE181+AE183+AE185+AE186</f>
        <v>32726.880000000001</v>
      </c>
      <c r="AF187" s="412"/>
      <c r="AG187" s="486"/>
      <c r="AH187" s="486"/>
      <c r="AI187" s="373"/>
    </row>
    <row r="188" spans="2:35" s="166" customFormat="1" ht="18.75" customHeight="1" x14ac:dyDescent="0.2">
      <c r="B188" s="427"/>
      <c r="C188" s="161"/>
      <c r="D188" s="161"/>
      <c r="E188" s="452"/>
      <c r="F188" s="452"/>
      <c r="G188" s="452"/>
      <c r="H188" s="452"/>
      <c r="I188" s="452"/>
      <c r="J188" s="452"/>
      <c r="K188" s="452"/>
      <c r="L188" s="452"/>
      <c r="M188" s="452"/>
      <c r="N188" s="452"/>
      <c r="O188" s="452"/>
      <c r="P188" s="452"/>
      <c r="Q188" s="452"/>
      <c r="R188" s="452"/>
      <c r="S188" s="452"/>
      <c r="T188" s="452"/>
      <c r="U188" s="452"/>
      <c r="V188" s="452"/>
      <c r="W188" s="452"/>
      <c r="X188" s="452"/>
      <c r="Y188" s="452"/>
      <c r="Z188" s="452"/>
      <c r="AA188" s="452"/>
      <c r="AB188" s="452"/>
      <c r="AC188" s="452"/>
      <c r="AD188" s="452"/>
      <c r="AE188" s="452"/>
      <c r="AF188" s="346"/>
      <c r="AG188" s="486"/>
      <c r="AH188" s="486"/>
      <c r="AI188" s="178"/>
    </row>
    <row r="189" spans="2:35" s="166" customFormat="1" ht="18.75" customHeight="1" x14ac:dyDescent="0.2">
      <c r="B189" s="158"/>
      <c r="C189" s="194"/>
      <c r="D189" s="194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352"/>
      <c r="AG189" s="167"/>
      <c r="AH189" s="167"/>
      <c r="AI189" s="178"/>
    </row>
    <row r="190" spans="2:35" s="166" customFormat="1" ht="2.4500000000000002" customHeight="1" thickBot="1" x14ac:dyDescent="0.25">
      <c r="B190" s="182"/>
      <c r="C190" s="231"/>
      <c r="D190" s="226"/>
      <c r="E190" s="353"/>
      <c r="F190" s="353"/>
      <c r="G190" s="353">
        <f>SUM(G6:G183)</f>
        <v>564</v>
      </c>
      <c r="H190" s="353">
        <f>SUM(H6:H183)</f>
        <v>564</v>
      </c>
      <c r="I190" s="353">
        <f>SUM(I6:I183)</f>
        <v>0</v>
      </c>
      <c r="J190" s="353">
        <f>SUM(J6:J183)</f>
        <v>0</v>
      </c>
      <c r="K190" s="353"/>
      <c r="L190" s="353"/>
      <c r="M190" s="353"/>
      <c r="N190" s="353">
        <f t="shared" ref="N190:Y190" si="340">SUM(N6:N183)</f>
        <v>5003.5</v>
      </c>
      <c r="O190" s="353" t="e">
        <f t="shared" si="340"/>
        <v>#REF!</v>
      </c>
      <c r="P190" s="353" t="e">
        <f t="shared" si="340"/>
        <v>#REF!</v>
      </c>
      <c r="Q190" s="353" t="e">
        <f t="shared" si="340"/>
        <v>#N/A</v>
      </c>
      <c r="R190" s="353" t="e">
        <f t="shared" si="340"/>
        <v>#N/A</v>
      </c>
      <c r="S190" s="353" t="e">
        <f t="shared" si="340"/>
        <v>#N/A</v>
      </c>
      <c r="T190" s="353" t="e">
        <f t="shared" si="340"/>
        <v>#N/A</v>
      </c>
      <c r="U190" s="353" t="e">
        <f t="shared" si="340"/>
        <v>#N/A</v>
      </c>
      <c r="V190" s="353" t="e">
        <f t="shared" si="340"/>
        <v>#N/A</v>
      </c>
      <c r="W190" s="353" t="e">
        <f t="shared" si="340"/>
        <v>#N/A</v>
      </c>
      <c r="X190" s="353" t="e">
        <f t="shared" si="340"/>
        <v>#N/A</v>
      </c>
      <c r="Y190" s="353">
        <f t="shared" si="340"/>
        <v>0</v>
      </c>
      <c r="Z190" s="353"/>
      <c r="AA190" s="353"/>
      <c r="AB190" s="353"/>
      <c r="AC190" s="353"/>
      <c r="AD190" s="353"/>
      <c r="AE190" s="353"/>
      <c r="AF190" s="352"/>
      <c r="AG190" s="167"/>
      <c r="AH190" s="167"/>
      <c r="AI190" s="178"/>
    </row>
    <row r="191" spans="2:35" s="198" customFormat="1" ht="37.15" customHeight="1" x14ac:dyDescent="0.2">
      <c r="B191" s="398"/>
      <c r="C191" s="399"/>
      <c r="D191" s="399" t="s">
        <v>157</v>
      </c>
      <c r="E191" s="400"/>
      <c r="F191" s="401">
        <f t="shared" ref="F191:AD191" si="341">F20+F79+F111+F130+F158+F187</f>
        <v>518922.87000000011</v>
      </c>
      <c r="G191" s="401">
        <f t="shared" si="341"/>
        <v>298</v>
      </c>
      <c r="H191" s="401">
        <f t="shared" si="341"/>
        <v>298</v>
      </c>
      <c r="I191" s="401">
        <f t="shared" si="341"/>
        <v>0</v>
      </c>
      <c r="J191" s="401">
        <f t="shared" si="341"/>
        <v>0</v>
      </c>
      <c r="K191" s="401">
        <f t="shared" si="341"/>
        <v>1</v>
      </c>
      <c r="L191" s="401">
        <f t="shared" si="341"/>
        <v>0</v>
      </c>
      <c r="M191" s="401">
        <f t="shared" si="341"/>
        <v>518922.87000000011</v>
      </c>
      <c r="N191" s="401">
        <f t="shared" si="341"/>
        <v>2501.75</v>
      </c>
      <c r="O191" s="401" t="e">
        <f t="shared" si="341"/>
        <v>#REF!</v>
      </c>
      <c r="P191" s="401" t="e">
        <f t="shared" si="341"/>
        <v>#REF!</v>
      </c>
      <c r="Q191" s="401" t="e">
        <f t="shared" si="341"/>
        <v>#N/A</v>
      </c>
      <c r="R191" s="401" t="e">
        <f t="shared" si="341"/>
        <v>#N/A</v>
      </c>
      <c r="S191" s="401" t="e">
        <f t="shared" si="341"/>
        <v>#N/A</v>
      </c>
      <c r="T191" s="401" t="e">
        <f t="shared" si="341"/>
        <v>#N/A</v>
      </c>
      <c r="U191" s="401" t="e">
        <f t="shared" si="341"/>
        <v>#N/A</v>
      </c>
      <c r="V191" s="401" t="e">
        <f t="shared" si="341"/>
        <v>#N/A</v>
      </c>
      <c r="W191" s="401" t="e">
        <f t="shared" si="341"/>
        <v>#N/A</v>
      </c>
      <c r="X191" s="401" t="e">
        <f t="shared" si="341"/>
        <v>#N/A</v>
      </c>
      <c r="Y191" s="401">
        <f t="shared" si="341"/>
        <v>0</v>
      </c>
      <c r="Z191" s="401">
        <f t="shared" si="341"/>
        <v>125.1</v>
      </c>
      <c r="AA191" s="414">
        <f t="shared" si="341"/>
        <v>63631.080000000009</v>
      </c>
      <c r="AB191" s="401">
        <f t="shared" si="341"/>
        <v>0</v>
      </c>
      <c r="AC191" s="401">
        <f t="shared" si="341"/>
        <v>2310</v>
      </c>
      <c r="AD191" s="401">
        <f t="shared" si="341"/>
        <v>63631.080000000009</v>
      </c>
      <c r="AE191" s="414">
        <f>AE20+AE79+AE111+AE130+AE158+AE187</f>
        <v>458357.28</v>
      </c>
      <c r="AF191" s="402"/>
      <c r="AG191" s="403"/>
      <c r="AH191" s="404"/>
      <c r="AI191" s="197"/>
    </row>
    <row r="192" spans="2:35" s="166" customFormat="1" ht="14.25" x14ac:dyDescent="0.2">
      <c r="B192" s="405"/>
      <c r="C192" s="406"/>
      <c r="D192" s="406"/>
      <c r="E192" s="407"/>
      <c r="F192" s="407"/>
      <c r="G192" s="407">
        <f>SUM(G8:G187)</f>
        <v>589</v>
      </c>
      <c r="H192" s="407">
        <f>SUM(H8:H187)</f>
        <v>589</v>
      </c>
      <c r="I192" s="407">
        <f>SUM(I8:I187)</f>
        <v>0</v>
      </c>
      <c r="J192" s="407">
        <f>SUM(J8:J187)</f>
        <v>0</v>
      </c>
      <c r="K192" s="407"/>
      <c r="L192" s="407"/>
      <c r="M192" s="407"/>
      <c r="N192" s="407">
        <f t="shared" ref="N192:X192" si="342">SUM(N8:N187)</f>
        <v>5003.5</v>
      </c>
      <c r="O192" s="407" t="e">
        <f t="shared" si="342"/>
        <v>#REF!</v>
      </c>
      <c r="P192" s="407" t="e">
        <f t="shared" si="342"/>
        <v>#REF!</v>
      </c>
      <c r="Q192" s="407" t="e">
        <f t="shared" si="342"/>
        <v>#N/A</v>
      </c>
      <c r="R192" s="407" t="e">
        <f t="shared" si="342"/>
        <v>#N/A</v>
      </c>
      <c r="S192" s="407" t="e">
        <f t="shared" si="342"/>
        <v>#N/A</v>
      </c>
      <c r="T192" s="407" t="e">
        <f t="shared" si="342"/>
        <v>#N/A</v>
      </c>
      <c r="U192" s="407" t="e">
        <f t="shared" si="342"/>
        <v>#N/A</v>
      </c>
      <c r="V192" s="407" t="e">
        <f t="shared" si="342"/>
        <v>#N/A</v>
      </c>
      <c r="W192" s="407" t="e">
        <f t="shared" si="342"/>
        <v>#N/A</v>
      </c>
      <c r="X192" s="407" t="e">
        <f t="shared" si="342"/>
        <v>#N/A</v>
      </c>
      <c r="Y192" s="407"/>
      <c r="Z192" s="407"/>
      <c r="AA192" s="407"/>
      <c r="AB192" s="407"/>
      <c r="AC192" s="407"/>
      <c r="AD192" s="407"/>
      <c r="AE192" s="407"/>
      <c r="AF192" s="408"/>
      <c r="AG192" s="191"/>
      <c r="AH192" s="191"/>
      <c r="AI192" s="178"/>
    </row>
    <row r="193" spans="2:37" s="166" customFormat="1" ht="14.25" x14ac:dyDescent="0.2">
      <c r="B193" s="229"/>
      <c r="C193" s="201"/>
      <c r="D193" s="201"/>
      <c r="E193" s="202"/>
      <c r="F193" s="203"/>
      <c r="G193" s="204"/>
      <c r="H193" s="204"/>
      <c r="I193" s="204"/>
      <c r="J193" s="204"/>
      <c r="K193" s="204"/>
      <c r="L193" s="204"/>
      <c r="M193" s="203"/>
      <c r="N193" s="199"/>
      <c r="O193" s="203"/>
      <c r="P193" s="203"/>
      <c r="Q193" s="203"/>
      <c r="R193" s="203"/>
      <c r="S193" s="205"/>
      <c r="T193" s="203"/>
      <c r="U193" s="203"/>
      <c r="V193" s="203"/>
      <c r="W193" s="203"/>
      <c r="X193" s="203"/>
      <c r="Y193" s="200"/>
      <c r="Z193" s="203"/>
      <c r="AA193" s="203"/>
      <c r="AB193" s="203"/>
      <c r="AC193" s="203"/>
      <c r="AD193" s="203"/>
      <c r="AE193" s="203"/>
      <c r="AF193" s="227"/>
      <c r="AG193" s="167"/>
      <c r="AH193" s="167"/>
      <c r="AI193" s="178"/>
    </row>
    <row r="194" spans="2:37" s="166" customFormat="1" ht="14.25" x14ac:dyDescent="0.2">
      <c r="B194" s="164"/>
      <c r="C194" s="201"/>
      <c r="D194" s="201"/>
      <c r="E194" s="202"/>
      <c r="F194" s="203"/>
      <c r="G194" s="204"/>
      <c r="H194" s="204"/>
      <c r="I194" s="204"/>
      <c r="J194" s="204"/>
      <c r="K194" s="204"/>
      <c r="L194" s="204"/>
      <c r="M194" s="203"/>
      <c r="N194" s="199"/>
      <c r="O194" s="203"/>
      <c r="P194" s="203"/>
      <c r="Q194" s="203"/>
      <c r="R194" s="203"/>
      <c r="S194" s="205"/>
      <c r="T194" s="203"/>
      <c r="U194" s="203"/>
      <c r="V194" s="203"/>
      <c r="W194" s="203"/>
      <c r="X194" s="203"/>
      <c r="Y194" s="200"/>
      <c r="Z194" s="203"/>
      <c r="AA194" s="203"/>
      <c r="AB194" s="203"/>
      <c r="AC194" s="203"/>
      <c r="AD194" s="203"/>
      <c r="AE194" s="203"/>
      <c r="AF194" s="227"/>
      <c r="AG194" s="167"/>
      <c r="AH194" s="167"/>
      <c r="AI194" s="167"/>
      <c r="AK194" s="206"/>
    </row>
    <row r="195" spans="2:37" s="166" customFormat="1" ht="15" x14ac:dyDescent="0.2">
      <c r="B195" s="164"/>
      <c r="C195" s="201"/>
      <c r="D195" s="201"/>
      <c r="E195" s="202"/>
      <c r="F195" s="203"/>
      <c r="G195" s="204"/>
      <c r="H195" s="204"/>
      <c r="I195" s="204"/>
      <c r="J195" s="204"/>
      <c r="K195" s="204"/>
      <c r="M195" s="203"/>
      <c r="N195" s="199"/>
      <c r="O195" s="203"/>
      <c r="P195" s="203"/>
      <c r="Q195" s="203"/>
      <c r="R195" s="203"/>
      <c r="S195" s="205"/>
      <c r="T195" s="203"/>
      <c r="U195" s="203"/>
      <c r="V195" s="203"/>
      <c r="W195" s="203"/>
      <c r="X195" s="203"/>
      <c r="Y195" s="200"/>
      <c r="Z195" s="203"/>
      <c r="AA195" s="203"/>
      <c r="AB195" s="207" t="s">
        <v>176</v>
      </c>
      <c r="AC195" s="208"/>
      <c r="AD195" s="208"/>
      <c r="AE195" s="208"/>
      <c r="AF195" s="395"/>
      <c r="AG195" s="208"/>
      <c r="AH195" s="167"/>
      <c r="AI195" s="167"/>
    </row>
    <row r="196" spans="2:37" s="166" customFormat="1" ht="14.25" x14ac:dyDescent="0.2">
      <c r="B196" s="164"/>
      <c r="C196" s="201"/>
      <c r="D196" s="201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27"/>
      <c r="AG196" s="167"/>
      <c r="AH196" s="167"/>
      <c r="AI196" s="167"/>
    </row>
    <row r="197" spans="2:37" s="166" customFormat="1" ht="14.25" x14ac:dyDescent="0.2">
      <c r="B197" s="164"/>
      <c r="C197" s="201"/>
      <c r="D197" s="201"/>
      <c r="E197" s="193"/>
      <c r="F197" s="149"/>
      <c r="G197" s="193"/>
      <c r="H197" s="193"/>
      <c r="I197" s="193"/>
      <c r="J197" s="193"/>
      <c r="K197" s="193"/>
      <c r="L197" s="19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227"/>
      <c r="AG197" s="167"/>
      <c r="AH197" s="167"/>
      <c r="AI197" s="167"/>
    </row>
    <row r="198" spans="2:37" s="166" customFormat="1" ht="14.25" x14ac:dyDescent="0.2">
      <c r="B198" s="164"/>
      <c r="C198" s="201"/>
      <c r="D198" s="201"/>
      <c r="E198" s="202"/>
      <c r="F198" s="203"/>
      <c r="G198" s="204"/>
      <c r="H198" s="204"/>
      <c r="I198" s="204"/>
      <c r="J198" s="204"/>
      <c r="K198" s="204"/>
      <c r="L198" s="204"/>
      <c r="M198" s="203"/>
      <c r="N198" s="199"/>
      <c r="O198" s="203"/>
      <c r="P198" s="203"/>
      <c r="Q198" s="203"/>
      <c r="R198" s="203"/>
      <c r="S198" s="205"/>
      <c r="T198" s="203"/>
      <c r="U198" s="203"/>
      <c r="V198" s="203"/>
      <c r="W198" s="203"/>
      <c r="X198" s="203"/>
      <c r="Y198" s="200"/>
      <c r="Z198" s="203"/>
      <c r="AA198" s="203" t="s">
        <v>260</v>
      </c>
      <c r="AB198" s="203"/>
      <c r="AC198" s="203"/>
      <c r="AD198" s="203"/>
      <c r="AF198" s="227"/>
      <c r="AG198" s="209"/>
      <c r="AH198" s="167"/>
      <c r="AI198" s="167"/>
    </row>
    <row r="199" spans="2:37" s="166" customFormat="1" ht="14.25" x14ac:dyDescent="0.2">
      <c r="B199" s="164"/>
      <c r="C199" s="15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E199" s="210"/>
      <c r="AF199" s="227"/>
      <c r="AG199" s="167"/>
      <c r="AH199" s="167"/>
      <c r="AI199" s="167"/>
    </row>
    <row r="200" spans="2:37" s="166" customFormat="1" ht="14.25" x14ac:dyDescent="0.2">
      <c r="B200" s="164"/>
      <c r="C200" s="192"/>
      <c r="D200" s="192"/>
      <c r="G200" s="211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502"/>
      <c r="AB200" s="502"/>
      <c r="AC200" s="502"/>
      <c r="AD200" s="502"/>
      <c r="AE200" s="502"/>
      <c r="AF200" s="227"/>
      <c r="AG200" s="206"/>
      <c r="AH200" s="167"/>
      <c r="AI200" s="167"/>
    </row>
    <row r="201" spans="2:37" s="166" customFormat="1" ht="19.899999999999999" customHeight="1" x14ac:dyDescent="0.2">
      <c r="B201" s="164"/>
      <c r="C201" s="492" t="s">
        <v>158</v>
      </c>
      <c r="D201" s="492"/>
      <c r="G201" s="495"/>
      <c r="H201" s="495"/>
      <c r="I201" s="495"/>
      <c r="J201" s="495"/>
      <c r="K201" s="495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  <c r="W201" s="495"/>
      <c r="X201" s="495"/>
      <c r="Y201" s="495"/>
      <c r="Z201" s="495"/>
      <c r="AA201" s="492" t="s">
        <v>242</v>
      </c>
      <c r="AB201" s="492"/>
      <c r="AC201" s="492"/>
      <c r="AD201" s="492"/>
      <c r="AE201" s="492"/>
      <c r="AF201" s="227"/>
      <c r="AH201" s="167"/>
      <c r="AI201" s="167"/>
    </row>
    <row r="202" spans="2:37" s="166" customFormat="1" ht="16.899999999999999" customHeight="1" x14ac:dyDescent="0.2">
      <c r="B202" s="164"/>
      <c r="C202" s="500" t="s">
        <v>248</v>
      </c>
      <c r="D202" s="500"/>
      <c r="G202" s="196"/>
      <c r="H202" s="196"/>
      <c r="I202" s="196"/>
      <c r="J202" s="196"/>
      <c r="K202" s="196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  <c r="W202" s="495"/>
      <c r="X202" s="495"/>
      <c r="Y202" s="495"/>
      <c r="Z202" s="495"/>
      <c r="AA202" s="500" t="s">
        <v>243</v>
      </c>
      <c r="AB202" s="500"/>
      <c r="AC202" s="500"/>
      <c r="AD202" s="500"/>
      <c r="AE202" s="500"/>
      <c r="AF202" s="212"/>
      <c r="AG202" s="198"/>
      <c r="AH202" s="198"/>
      <c r="AI202" s="198"/>
    </row>
    <row r="203" spans="2:37" s="166" customFormat="1" x14ac:dyDescent="0.2">
      <c r="B203" s="167"/>
      <c r="C203" s="157"/>
      <c r="AD203" s="167"/>
      <c r="AE203" s="167"/>
      <c r="AF203" s="227"/>
      <c r="AG203" s="167"/>
      <c r="AH203" s="167"/>
      <c r="AI203" s="167"/>
    </row>
    <row r="204" spans="2:37" s="166" customFormat="1" ht="16.5" x14ac:dyDescent="0.2">
      <c r="C204" s="157"/>
      <c r="AD204" s="167"/>
      <c r="AE204" s="213"/>
      <c r="AF204" s="214"/>
      <c r="AG204" s="214"/>
      <c r="AH204" s="215"/>
      <c r="AI204" s="216"/>
    </row>
    <row r="205" spans="2:37" s="166" customFormat="1" ht="16.5" x14ac:dyDescent="0.2">
      <c r="C205" s="157"/>
      <c r="AD205" s="167"/>
      <c r="AE205" s="217"/>
      <c r="AF205" s="217"/>
      <c r="AG205" s="217"/>
      <c r="AH205" s="216"/>
      <c r="AI205" s="216"/>
    </row>
    <row r="206" spans="2:37" s="166" customFormat="1" ht="16.5" x14ac:dyDescent="0.2">
      <c r="C206" s="157"/>
      <c r="AD206" s="167"/>
      <c r="AE206" s="217"/>
      <c r="AF206" s="217"/>
      <c r="AG206" s="217"/>
      <c r="AH206" s="216"/>
      <c r="AI206" s="216"/>
    </row>
    <row r="207" spans="2:37" s="166" customFormat="1" ht="16.5" x14ac:dyDescent="0.2">
      <c r="C207" s="157"/>
      <c r="AD207" s="167"/>
      <c r="AE207" s="217"/>
      <c r="AF207" s="217"/>
      <c r="AG207" s="217"/>
      <c r="AH207" s="216"/>
      <c r="AI207" s="216"/>
    </row>
    <row r="208" spans="2:37" s="166" customFormat="1" ht="16.5" x14ac:dyDescent="0.2">
      <c r="C208" s="157"/>
      <c r="AD208" s="167"/>
      <c r="AE208" s="217"/>
      <c r="AF208" s="217"/>
      <c r="AG208" s="217"/>
      <c r="AH208" s="216"/>
      <c r="AI208" s="216"/>
    </row>
    <row r="209" spans="2:35" s="166" customFormat="1" ht="16.5" x14ac:dyDescent="0.2">
      <c r="C209" s="157"/>
      <c r="AD209" s="167"/>
      <c r="AE209" s="217"/>
      <c r="AF209" s="217"/>
      <c r="AG209" s="217"/>
      <c r="AH209" s="497"/>
      <c r="AI209" s="497"/>
    </row>
    <row r="210" spans="2:35" s="166" customFormat="1" ht="16.5" x14ac:dyDescent="0.2">
      <c r="C210" s="157"/>
      <c r="AD210" s="167"/>
      <c r="AE210" s="217"/>
      <c r="AF210" s="217"/>
      <c r="AG210" s="217"/>
      <c r="AH210" s="216"/>
      <c r="AI210" s="216"/>
    </row>
    <row r="211" spans="2:35" s="166" customFormat="1" ht="16.5" x14ac:dyDescent="0.2">
      <c r="C211" s="157"/>
      <c r="AD211" s="211"/>
      <c r="AE211" s="217"/>
      <c r="AF211" s="217"/>
      <c r="AG211" s="217"/>
      <c r="AH211" s="216"/>
      <c r="AI211" s="216"/>
    </row>
    <row r="212" spans="2:35" s="166" customFormat="1" ht="16.5" x14ac:dyDescent="0.2">
      <c r="C212" s="157"/>
      <c r="AD212" s="167"/>
      <c r="AE212" s="217"/>
      <c r="AF212" s="217"/>
      <c r="AG212" s="217"/>
      <c r="AH212" s="216"/>
      <c r="AI212" s="216"/>
    </row>
    <row r="213" spans="2:35" s="166" customFormat="1" ht="16.5" x14ac:dyDescent="0.2">
      <c r="C213" s="157"/>
      <c r="D213" s="218"/>
      <c r="AD213" s="167"/>
      <c r="AE213" s="216"/>
      <c r="AF213" s="214"/>
      <c r="AG213" s="216"/>
      <c r="AH213" s="216"/>
      <c r="AI213" s="216"/>
    </row>
    <row r="214" spans="2:35" s="166" customFormat="1" ht="16.5" x14ac:dyDescent="0.2">
      <c r="C214" s="157"/>
      <c r="AD214" s="167"/>
      <c r="AE214" s="216"/>
      <c r="AF214" s="214"/>
      <c r="AG214" s="215"/>
      <c r="AH214" s="216"/>
      <c r="AI214" s="216"/>
    </row>
    <row r="215" spans="2:35" s="166" customFormat="1" x14ac:dyDescent="0.2">
      <c r="C215" s="157"/>
      <c r="AD215" s="167"/>
      <c r="AE215" s="167"/>
      <c r="AF215" s="227"/>
      <c r="AG215" s="167"/>
      <c r="AH215" s="167"/>
      <c r="AI215" s="167"/>
    </row>
    <row r="216" spans="2:35" s="166" customFormat="1" x14ac:dyDescent="0.2">
      <c r="C216" s="157"/>
      <c r="AD216" s="167"/>
      <c r="AE216" s="167"/>
      <c r="AF216" s="227"/>
      <c r="AG216" s="167"/>
      <c r="AH216" s="167"/>
      <c r="AI216" s="167"/>
    </row>
    <row r="217" spans="2:35" s="166" customFormat="1" x14ac:dyDescent="0.2">
      <c r="C217" s="157"/>
      <c r="AD217" s="167"/>
      <c r="AE217" s="167"/>
      <c r="AF217" s="227"/>
      <c r="AG217" s="167"/>
      <c r="AH217" s="167"/>
      <c r="AI217" s="167"/>
    </row>
    <row r="218" spans="2:35" s="166" customFormat="1" x14ac:dyDescent="0.2">
      <c r="C218" s="157"/>
      <c r="AD218" s="209"/>
      <c r="AE218" s="167"/>
      <c r="AF218" s="227"/>
      <c r="AG218" s="209"/>
      <c r="AH218" s="167"/>
      <c r="AI218" s="167"/>
    </row>
    <row r="219" spans="2:35" s="166" customFormat="1" x14ac:dyDescent="0.2">
      <c r="C219" s="157"/>
      <c r="AD219" s="209"/>
      <c r="AE219" s="167"/>
      <c r="AF219" s="227"/>
      <c r="AG219" s="209"/>
      <c r="AH219" s="167"/>
      <c r="AI219" s="219"/>
    </row>
    <row r="220" spans="2:35" s="166" customFormat="1" x14ac:dyDescent="0.2">
      <c r="C220" s="157"/>
      <c r="AD220" s="209"/>
      <c r="AE220" s="167"/>
      <c r="AF220" s="227"/>
      <c r="AG220" s="209"/>
      <c r="AH220" s="167"/>
      <c r="AI220" s="219"/>
    </row>
    <row r="221" spans="2:35" s="166" customFormat="1" x14ac:dyDescent="0.2">
      <c r="C221" s="157"/>
      <c r="AD221" s="209"/>
      <c r="AE221" s="167"/>
      <c r="AF221" s="227"/>
      <c r="AG221" s="209"/>
      <c r="AH221" s="167"/>
      <c r="AI221" s="167"/>
    </row>
    <row r="222" spans="2:35" s="166" customFormat="1" x14ac:dyDescent="0.2">
      <c r="C222" s="157"/>
      <c r="AD222" s="209"/>
      <c r="AE222" s="220"/>
      <c r="AF222" s="227"/>
      <c r="AG222" s="221"/>
      <c r="AH222" s="167"/>
      <c r="AI222" s="167"/>
    </row>
    <row r="223" spans="2:35" s="166" customFormat="1" x14ac:dyDescent="0.2">
      <c r="B223" s="167"/>
      <c r="C223" s="22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D223" s="209"/>
      <c r="AE223" s="167"/>
      <c r="AF223" s="227"/>
      <c r="AG223" s="167"/>
      <c r="AH223" s="167"/>
      <c r="AI223" s="167"/>
    </row>
    <row r="224" spans="2:35" s="166" customFormat="1" x14ac:dyDescent="0.2">
      <c r="B224" s="222"/>
      <c r="C224" s="222"/>
      <c r="D224" s="222"/>
      <c r="E224" s="222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D224" s="209"/>
      <c r="AE224" s="167"/>
      <c r="AF224" s="227"/>
      <c r="AG224" s="167"/>
      <c r="AH224" s="167"/>
      <c r="AI224" s="167"/>
    </row>
    <row r="225" spans="2:35" s="166" customFormat="1" ht="15" x14ac:dyDescent="0.2">
      <c r="B225" s="495"/>
      <c r="C225" s="495"/>
      <c r="D225" s="495"/>
      <c r="E225" s="495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D225" s="209"/>
      <c r="AE225" s="167"/>
      <c r="AF225" s="227"/>
      <c r="AG225" s="167"/>
      <c r="AH225" s="167"/>
      <c r="AI225" s="167"/>
    </row>
    <row r="226" spans="2:35" x14ac:dyDescent="0.2">
      <c r="B226" s="31"/>
      <c r="C226" s="227"/>
      <c r="D226" s="32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D226" s="39"/>
      <c r="AE226" s="32"/>
      <c r="AF226" s="227"/>
      <c r="AG226" s="32"/>
      <c r="AH226" s="32"/>
      <c r="AI226" s="32"/>
    </row>
    <row r="227" spans="2:35" x14ac:dyDescent="0.2">
      <c r="AC227" s="5"/>
      <c r="AD227" s="39"/>
      <c r="AE227" s="32"/>
      <c r="AF227" s="227"/>
      <c r="AG227" s="32"/>
      <c r="AH227" s="32"/>
      <c r="AI227" s="32"/>
    </row>
    <row r="228" spans="2:35" x14ac:dyDescent="0.2">
      <c r="AC228" s="5"/>
      <c r="AD228" s="39"/>
      <c r="AE228" s="32"/>
      <c r="AF228" s="227"/>
      <c r="AG228" s="32"/>
      <c r="AH228" s="32"/>
      <c r="AI228" s="32"/>
    </row>
    <row r="229" spans="2:35" ht="14.25" x14ac:dyDescent="0.2">
      <c r="AC229" s="33"/>
      <c r="AD229" s="40"/>
      <c r="AE229" s="44"/>
      <c r="AF229" s="227"/>
      <c r="AG229" s="32"/>
      <c r="AH229" s="32"/>
      <c r="AI229" s="32"/>
    </row>
    <row r="230" spans="2:35" ht="14.25" x14ac:dyDescent="0.2">
      <c r="AD230" s="32"/>
      <c r="AE230" s="44"/>
      <c r="AF230" s="227"/>
      <c r="AG230" s="32"/>
      <c r="AH230" s="32"/>
      <c r="AI230" s="32"/>
    </row>
    <row r="231" spans="2:35" ht="14.25" x14ac:dyDescent="0.2">
      <c r="AE231" s="44"/>
    </row>
  </sheetData>
  <mergeCells count="150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09:AI209"/>
    <mergeCell ref="B33:AE33"/>
    <mergeCell ref="B34:AE34"/>
    <mergeCell ref="AA173:AD173"/>
    <mergeCell ref="D36:D37"/>
    <mergeCell ref="AA36:AA37"/>
    <mergeCell ref="AC36:AC37"/>
    <mergeCell ref="B173:B175"/>
    <mergeCell ref="AF130:AH130"/>
    <mergeCell ref="AA35:AD35"/>
    <mergeCell ref="AA101:AD101"/>
    <mergeCell ref="AC174:AC175"/>
    <mergeCell ref="C202:D202"/>
    <mergeCell ref="AA202:AE202"/>
    <mergeCell ref="AG173:AH175"/>
    <mergeCell ref="AF173:AF175"/>
    <mergeCell ref="AF176:AF177"/>
    <mergeCell ref="AG187:AH187"/>
    <mergeCell ref="AA200:AE200"/>
    <mergeCell ref="AG176:AH176"/>
    <mergeCell ref="AG177:AH177"/>
    <mergeCell ref="AG179:AH179"/>
    <mergeCell ref="AG180:AH180"/>
    <mergeCell ref="AG181:AH181"/>
    <mergeCell ref="AA27:AE27"/>
    <mergeCell ref="C27:D27"/>
    <mergeCell ref="C201:D201"/>
    <mergeCell ref="C28:D28"/>
    <mergeCell ref="C26:D26"/>
    <mergeCell ref="AA201:AE201"/>
    <mergeCell ref="B225:E225"/>
    <mergeCell ref="F35:M35"/>
    <mergeCell ref="Q35:V35"/>
    <mergeCell ref="F101:M101"/>
    <mergeCell ref="Q101:V101"/>
    <mergeCell ref="L202:Z202"/>
    <mergeCell ref="G201:Z201"/>
    <mergeCell ref="C176:C177"/>
    <mergeCell ref="F173:M173"/>
    <mergeCell ref="Q173:V173"/>
    <mergeCell ref="AG55:AH55"/>
    <mergeCell ref="AG56:AH56"/>
    <mergeCell ref="AG57:AH57"/>
    <mergeCell ref="AG58:AH58"/>
    <mergeCell ref="AG63:AH6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9:AH69"/>
    <mergeCell ref="AG70:AH70"/>
    <mergeCell ref="AG71:AH71"/>
    <mergeCell ref="AG72:AH72"/>
    <mergeCell ref="AG73:AH73"/>
    <mergeCell ref="AG64:AH64"/>
    <mergeCell ref="AG65:AH65"/>
    <mergeCell ref="AG66:AH66"/>
    <mergeCell ref="AG67:AH67"/>
    <mergeCell ref="AG68:AH68"/>
    <mergeCell ref="AG108:AH108"/>
    <mergeCell ref="AG109:AH109"/>
    <mergeCell ref="AG110:AH110"/>
    <mergeCell ref="AG123:AH123"/>
    <mergeCell ref="AG104:AH104"/>
    <mergeCell ref="AG105:AH105"/>
    <mergeCell ref="AG106:AH106"/>
    <mergeCell ref="AG107:AH107"/>
    <mergeCell ref="AG74:AH74"/>
    <mergeCell ref="AG75:AH75"/>
    <mergeCell ref="AG76:AH76"/>
    <mergeCell ref="AG77:AH77"/>
    <mergeCell ref="AG78:AH78"/>
    <mergeCell ref="AG129:AH129"/>
    <mergeCell ref="AG134:AH134"/>
    <mergeCell ref="AG135:AH135"/>
    <mergeCell ref="AG136:AH136"/>
    <mergeCell ref="AG137:AH137"/>
    <mergeCell ref="AG124:AH124"/>
    <mergeCell ref="AG125:AH125"/>
    <mergeCell ref="AG126:AH126"/>
    <mergeCell ref="AG127:AH127"/>
    <mergeCell ref="AG128:AH128"/>
    <mergeCell ref="AG143:AH143"/>
    <mergeCell ref="AG144:AH144"/>
    <mergeCell ref="AG145:AH145"/>
    <mergeCell ref="AG146:AH146"/>
    <mergeCell ref="AG147:AH147"/>
    <mergeCell ref="AG138:AH138"/>
    <mergeCell ref="AG139:AH139"/>
    <mergeCell ref="AG140:AH140"/>
    <mergeCell ref="AG141:AH141"/>
    <mergeCell ref="AG142:AH142"/>
    <mergeCell ref="AG188:AH188"/>
    <mergeCell ref="AG153:AH153"/>
    <mergeCell ref="AG154:AH154"/>
    <mergeCell ref="AG155:AH155"/>
    <mergeCell ref="AG156:AH156"/>
    <mergeCell ref="AG157:AH157"/>
    <mergeCell ref="AG148:AH148"/>
    <mergeCell ref="AG149:AH149"/>
    <mergeCell ref="AG150:AH150"/>
    <mergeCell ref="AG151:AH151"/>
    <mergeCell ref="AG152:AH152"/>
    <mergeCell ref="AG182:AH182"/>
    <mergeCell ref="AG183:AH183"/>
    <mergeCell ref="AG184:AH184"/>
    <mergeCell ref="AG185:AH185"/>
  </mergeCells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159</v>
      </c>
      <c r="C2" s="8"/>
      <c r="D2" s="8"/>
      <c r="E2" s="8"/>
      <c r="F2" s="8"/>
      <c r="G2" s="8"/>
    </row>
    <row r="3" spans="1:7" x14ac:dyDescent="0.2">
      <c r="B3" s="9" t="s">
        <v>160</v>
      </c>
      <c r="C3" s="8"/>
      <c r="D3" s="8"/>
      <c r="E3" s="8"/>
      <c r="F3" s="8"/>
      <c r="G3" s="8"/>
    </row>
    <row r="4" spans="1:7" x14ac:dyDescent="0.2">
      <c r="B4" s="20" t="s">
        <v>161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507" t="s">
        <v>162</v>
      </c>
      <c r="C7" s="507"/>
      <c r="D7" s="507"/>
      <c r="E7" s="8"/>
      <c r="F7" s="508" t="s">
        <v>163</v>
      </c>
      <c r="G7" s="509"/>
    </row>
    <row r="8" spans="1:7" ht="14.25" customHeight="1" x14ac:dyDescent="0.2">
      <c r="B8" s="510" t="s">
        <v>7</v>
      </c>
      <c r="C8" s="510"/>
      <c r="D8" s="510"/>
      <c r="E8" s="8"/>
      <c r="F8" s="511" t="s">
        <v>164</v>
      </c>
      <c r="G8" s="512"/>
    </row>
    <row r="9" spans="1:7" ht="8.25" customHeight="1" x14ac:dyDescent="0.2">
      <c r="B9" s="504"/>
      <c r="C9" s="504"/>
      <c r="D9" s="504"/>
      <c r="E9" s="8"/>
      <c r="F9" s="505"/>
      <c r="G9" s="506"/>
    </row>
    <row r="10" spans="1:7" ht="16.5" customHeight="1" x14ac:dyDescent="0.2">
      <c r="B10" s="10" t="s">
        <v>21</v>
      </c>
      <c r="C10" s="10" t="s">
        <v>25</v>
      </c>
      <c r="D10" s="10" t="s">
        <v>165</v>
      </c>
      <c r="E10" s="8"/>
      <c r="F10" s="10" t="s">
        <v>166</v>
      </c>
      <c r="G10" s="10" t="s">
        <v>167</v>
      </c>
    </row>
    <row r="11" spans="1:7" x14ac:dyDescent="0.2">
      <c r="A11" s="2"/>
      <c r="B11" s="10" t="s">
        <v>44</v>
      </c>
      <c r="C11" s="10" t="s">
        <v>47</v>
      </c>
      <c r="D11" s="10" t="s">
        <v>168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169</v>
      </c>
      <c r="C30" s="8"/>
      <c r="D30" s="8"/>
      <c r="E30" s="8"/>
      <c r="F30" s="8"/>
      <c r="G30" s="8"/>
    </row>
    <row r="31" spans="1:7" ht="15.75" x14ac:dyDescent="0.25">
      <c r="B31" s="19" t="s">
        <v>170</v>
      </c>
      <c r="C31" s="8"/>
      <c r="D31" s="8"/>
      <c r="E31" s="8"/>
      <c r="F31" s="8"/>
      <c r="G31" s="8"/>
    </row>
    <row r="32" spans="1:7" x14ac:dyDescent="0.2">
      <c r="B32" s="30" t="s">
        <v>171</v>
      </c>
      <c r="C32" s="8"/>
      <c r="D32" s="8"/>
      <c r="E32" s="8"/>
      <c r="F32" s="8"/>
      <c r="G32" s="8"/>
    </row>
    <row r="41" spans="2:7" x14ac:dyDescent="0.2">
      <c r="B41" s="6" t="s">
        <v>172</v>
      </c>
    </row>
    <row r="44" spans="2:7" ht="17.25" customHeight="1" x14ac:dyDescent="0.2">
      <c r="B44" s="507" t="s">
        <v>162</v>
      </c>
      <c r="C44" s="507"/>
      <c r="D44" s="507"/>
      <c r="E44" s="8"/>
      <c r="F44" s="508" t="s">
        <v>173</v>
      </c>
      <c r="G44" s="509"/>
    </row>
    <row r="45" spans="2:7" x14ac:dyDescent="0.2">
      <c r="B45" s="510" t="s">
        <v>7</v>
      </c>
      <c r="C45" s="510"/>
      <c r="D45" s="510"/>
      <c r="E45" s="8"/>
      <c r="F45" s="511" t="s">
        <v>174</v>
      </c>
      <c r="G45" s="512"/>
    </row>
    <row r="46" spans="2:7" ht="5.25" customHeight="1" x14ac:dyDescent="0.2">
      <c r="B46" s="504"/>
      <c r="C46" s="504"/>
      <c r="D46" s="504"/>
      <c r="E46" s="8"/>
      <c r="F46" s="505"/>
      <c r="G46" s="506"/>
    </row>
    <row r="47" spans="2:7" x14ac:dyDescent="0.2">
      <c r="B47" s="10" t="s">
        <v>21</v>
      </c>
      <c r="C47" s="10" t="s">
        <v>25</v>
      </c>
      <c r="D47" s="10" t="s">
        <v>165</v>
      </c>
      <c r="E47" s="8"/>
      <c r="F47" s="10" t="s">
        <v>166</v>
      </c>
      <c r="G47" s="10" t="s">
        <v>175</v>
      </c>
    </row>
    <row r="48" spans="2:7" x14ac:dyDescent="0.2">
      <c r="B48" s="10" t="s">
        <v>44</v>
      </c>
      <c r="C48" s="10" t="s">
        <v>47</v>
      </c>
      <c r="D48" s="10" t="s">
        <v>168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514" t="s">
        <v>3</v>
      </c>
      <c r="F1" s="515"/>
      <c r="G1" s="515"/>
      <c r="H1" s="515"/>
      <c r="I1" s="515"/>
      <c r="J1" s="515"/>
      <c r="K1" s="515"/>
      <c r="L1" s="516"/>
      <c r="M1" s="25"/>
      <c r="N1" s="67" t="s">
        <v>4</v>
      </c>
      <c r="O1" s="68"/>
      <c r="P1" s="517" t="s">
        <v>5</v>
      </c>
      <c r="Q1" s="518"/>
      <c r="R1" s="518"/>
      <c r="S1" s="518"/>
      <c r="T1" s="518"/>
      <c r="U1" s="519"/>
      <c r="V1" s="67" t="s">
        <v>6</v>
      </c>
      <c r="W1" s="67" t="s">
        <v>7</v>
      </c>
      <c r="X1" s="54"/>
      <c r="Y1" s="24" t="s">
        <v>8</v>
      </c>
      <c r="Z1" s="514" t="s">
        <v>9</v>
      </c>
      <c r="AA1" s="515"/>
      <c r="AB1" s="515"/>
      <c r="AC1" s="515"/>
      <c r="AD1" s="515"/>
      <c r="AE1" s="515"/>
      <c r="AF1" s="516"/>
      <c r="AG1" s="525" t="s">
        <v>226</v>
      </c>
      <c r="AH1" s="142" t="s">
        <v>10</v>
      </c>
      <c r="AI1" s="526" t="s">
        <v>225</v>
      </c>
      <c r="AJ1" s="135"/>
      <c r="AK1" s="520" t="s">
        <v>227</v>
      </c>
      <c r="AM1" s="513" t="s">
        <v>226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523" t="s">
        <v>30</v>
      </c>
      <c r="AB2" s="24" t="s">
        <v>32</v>
      </c>
      <c r="AC2" s="24" t="s">
        <v>31</v>
      </c>
      <c r="AD2" s="36" t="s">
        <v>32</v>
      </c>
      <c r="AE2" s="523" t="s">
        <v>180</v>
      </c>
      <c r="AF2" s="41" t="s">
        <v>33</v>
      </c>
      <c r="AG2" s="525"/>
      <c r="AH2" s="143" t="s">
        <v>34</v>
      </c>
      <c r="AI2" s="527"/>
      <c r="AJ2" s="136" t="s">
        <v>224</v>
      </c>
      <c r="AK2" s="521"/>
      <c r="AM2" s="513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524"/>
      <c r="AB3" s="29" t="s">
        <v>181</v>
      </c>
      <c r="AC3" s="29" t="s">
        <v>52</v>
      </c>
      <c r="AD3" s="38" t="s">
        <v>53</v>
      </c>
      <c r="AE3" s="524"/>
      <c r="AF3" s="42" t="s">
        <v>54</v>
      </c>
      <c r="AG3" s="525"/>
      <c r="AH3" s="144" t="s">
        <v>55</v>
      </c>
      <c r="AI3" s="528"/>
      <c r="AJ3" s="137"/>
      <c r="AK3" s="522"/>
      <c r="AM3" s="513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200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196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188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189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190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191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192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193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194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195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199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208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203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204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220</v>
      </c>
      <c r="C22" s="62" t="s">
        <v>221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210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222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211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214</v>
      </c>
      <c r="C28" s="60" t="s">
        <v>215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201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187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183</v>
      </c>
      <c r="C34" s="61" t="s">
        <v>184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209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217</v>
      </c>
      <c r="C36" s="60" t="s">
        <v>218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213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216</v>
      </c>
      <c r="C46" s="60" t="s">
        <v>156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178</v>
      </c>
      <c r="C48" s="319" t="s">
        <v>177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186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202</v>
      </c>
      <c r="C65" s="60" t="s">
        <v>185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205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223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219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206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212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207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228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6"/>
      <c r="AG1" s="4"/>
      <c r="AH1" s="4"/>
    </row>
    <row r="2" spans="1:34" ht="26.25" x14ac:dyDescent="0.4">
      <c r="A2" s="4"/>
      <c r="B2" s="503" t="s">
        <v>232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396"/>
      <c r="AG2" s="4"/>
      <c r="AH2" s="4"/>
    </row>
    <row r="3" spans="1:34" ht="19.5" thickBot="1" x14ac:dyDescent="0.25">
      <c r="A3" s="4"/>
      <c r="B3" s="499" t="s">
        <v>231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396"/>
      <c r="AG3" s="4"/>
      <c r="AH3" s="4"/>
    </row>
    <row r="4" spans="1:34" ht="15.6" customHeight="1" x14ac:dyDescent="0.25">
      <c r="A4" s="4"/>
      <c r="B4" s="529" t="s">
        <v>229</v>
      </c>
      <c r="C4" s="532" t="s">
        <v>12</v>
      </c>
      <c r="D4" s="535" t="s">
        <v>230</v>
      </c>
      <c r="E4" s="354" t="s">
        <v>2</v>
      </c>
      <c r="F4" s="538" t="s">
        <v>3</v>
      </c>
      <c r="G4" s="539"/>
      <c r="H4" s="539"/>
      <c r="I4" s="539"/>
      <c r="J4" s="539"/>
      <c r="K4" s="539"/>
      <c r="L4" s="539"/>
      <c r="M4" s="540"/>
      <c r="N4" s="355"/>
      <c r="O4" s="356" t="s">
        <v>4</v>
      </c>
      <c r="P4" s="357"/>
      <c r="Q4" s="541" t="s">
        <v>5</v>
      </c>
      <c r="R4" s="542"/>
      <c r="S4" s="542"/>
      <c r="T4" s="542"/>
      <c r="U4" s="542"/>
      <c r="V4" s="543"/>
      <c r="W4" s="356" t="s">
        <v>6</v>
      </c>
      <c r="X4" s="356" t="s">
        <v>7</v>
      </c>
      <c r="Y4" s="358"/>
      <c r="Z4" s="359" t="s">
        <v>8</v>
      </c>
      <c r="AA4" s="544" t="s">
        <v>9</v>
      </c>
      <c r="AB4" s="545"/>
      <c r="AC4" s="545"/>
      <c r="AD4" s="546"/>
      <c r="AE4" s="378" t="s">
        <v>10</v>
      </c>
      <c r="AF4" s="547" t="s">
        <v>249</v>
      </c>
      <c r="AG4" s="550" t="s">
        <v>35</v>
      </c>
      <c r="AH4" s="551"/>
    </row>
    <row r="5" spans="1:34" ht="14.45" customHeight="1" x14ac:dyDescent="0.25">
      <c r="A5" s="4"/>
      <c r="B5" s="530"/>
      <c r="C5" s="533"/>
      <c r="D5" s="536"/>
      <c r="E5" s="556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558" t="s">
        <v>7</v>
      </c>
      <c r="AB5" s="24" t="s">
        <v>30</v>
      </c>
      <c r="AC5" s="559" t="s">
        <v>180</v>
      </c>
      <c r="AD5" s="339" t="s">
        <v>33</v>
      </c>
      <c r="AE5" s="379" t="s">
        <v>34</v>
      </c>
      <c r="AF5" s="548"/>
      <c r="AG5" s="552"/>
      <c r="AH5" s="553"/>
    </row>
    <row r="6" spans="1:34" ht="15" customHeight="1" thickBot="1" x14ac:dyDescent="0.3">
      <c r="A6" s="4"/>
      <c r="B6" s="531"/>
      <c r="C6" s="534"/>
      <c r="D6" s="537"/>
      <c r="E6" s="557"/>
      <c r="F6" s="383" t="s">
        <v>36</v>
      </c>
      <c r="G6" s="383" t="s">
        <v>37</v>
      </c>
      <c r="H6" s="383" t="s">
        <v>38</v>
      </c>
      <c r="I6" s="383"/>
      <c r="J6" s="383" t="s">
        <v>19</v>
      </c>
      <c r="K6" s="383" t="s">
        <v>39</v>
      </c>
      <c r="L6" s="383" t="s">
        <v>40</v>
      </c>
      <c r="M6" s="383" t="s">
        <v>41</v>
      </c>
      <c r="N6" s="384"/>
      <c r="O6" s="385" t="s">
        <v>42</v>
      </c>
      <c r="P6" s="386" t="s">
        <v>43</v>
      </c>
      <c r="Q6" s="386" t="s">
        <v>44</v>
      </c>
      <c r="R6" s="386" t="s">
        <v>45</v>
      </c>
      <c r="S6" s="386" t="s">
        <v>45</v>
      </c>
      <c r="T6" s="386" t="s">
        <v>46</v>
      </c>
      <c r="U6" s="386" t="s">
        <v>47</v>
      </c>
      <c r="V6" s="386" t="s">
        <v>48</v>
      </c>
      <c r="W6" s="385" t="s">
        <v>49</v>
      </c>
      <c r="X6" s="387" t="s">
        <v>50</v>
      </c>
      <c r="Y6" s="388"/>
      <c r="Z6" s="383" t="s">
        <v>51</v>
      </c>
      <c r="AA6" s="557"/>
      <c r="AB6" s="389"/>
      <c r="AC6" s="560"/>
      <c r="AD6" s="383" t="s">
        <v>54</v>
      </c>
      <c r="AE6" s="390" t="s">
        <v>55</v>
      </c>
      <c r="AF6" s="549"/>
      <c r="AG6" s="554"/>
      <c r="AH6" s="555"/>
    </row>
    <row r="7" spans="1:34" ht="24" customHeight="1" x14ac:dyDescent="0.2">
      <c r="A7" s="154"/>
      <c r="B7" s="361">
        <v>1</v>
      </c>
      <c r="C7" s="342" t="s">
        <v>188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2" t="s">
        <v>250</v>
      </c>
      <c r="AG7" s="150"/>
      <c r="AH7" s="150"/>
    </row>
    <row r="8" spans="1:34" ht="24" customHeight="1" x14ac:dyDescent="0.2">
      <c r="A8" s="154"/>
      <c r="B8" s="361">
        <v>2</v>
      </c>
      <c r="C8" s="342" t="s">
        <v>189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2" t="s">
        <v>250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190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2" t="s">
        <v>250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191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2" t="s">
        <v>250</v>
      </c>
      <c r="AG10" s="155"/>
      <c r="AH10" s="155"/>
    </row>
    <row r="11" spans="1:34" ht="14.25" x14ac:dyDescent="0.2">
      <c r="A11" s="154"/>
      <c r="B11" s="361">
        <v>5</v>
      </c>
      <c r="C11" s="342" t="s">
        <v>192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2" t="s">
        <v>250</v>
      </c>
      <c r="AG11" s="155"/>
      <c r="AH11" s="155"/>
    </row>
    <row r="12" spans="1:34" ht="14.25" x14ac:dyDescent="0.2">
      <c r="A12" s="154"/>
      <c r="B12" s="361">
        <v>6</v>
      </c>
      <c r="C12" s="342" t="s">
        <v>193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2" t="s">
        <v>250</v>
      </c>
      <c r="AG12" s="155"/>
      <c r="AH12" s="155"/>
    </row>
    <row r="13" spans="1:34" ht="14.25" x14ac:dyDescent="0.2">
      <c r="A13" s="154"/>
      <c r="B13" s="361">
        <v>7</v>
      </c>
      <c r="C13" s="342" t="s">
        <v>194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2" t="s">
        <v>250</v>
      </c>
      <c r="AG13" s="155"/>
      <c r="AH13" s="155"/>
    </row>
    <row r="14" spans="1:34" ht="28.5" x14ac:dyDescent="0.2">
      <c r="A14" s="154"/>
      <c r="B14" s="361">
        <v>8</v>
      </c>
      <c r="C14" s="342" t="s">
        <v>195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2" t="s">
        <v>250</v>
      </c>
      <c r="AG14" s="155"/>
      <c r="AH14" s="155"/>
    </row>
    <row r="15" spans="1:34" ht="14.25" x14ac:dyDescent="0.2">
      <c r="A15" s="154"/>
      <c r="B15" s="361">
        <v>9</v>
      </c>
      <c r="C15" s="410" t="s">
        <v>252</v>
      </c>
      <c r="D15" s="409" t="s">
        <v>57</v>
      </c>
      <c r="E15" s="329">
        <f>F15/15.2</f>
        <v>849.375</v>
      </c>
      <c r="F15" s="330">
        <v>12910.5</v>
      </c>
      <c r="G15" s="377"/>
      <c r="H15" s="377"/>
      <c r="I15" s="377"/>
      <c r="J15" s="377"/>
      <c r="K15" s="377"/>
      <c r="L15" s="377"/>
      <c r="M15" s="331">
        <f>F15+L15+Z15</f>
        <v>12910.5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31">
        <v>2140.2199999999998</v>
      </c>
      <c r="AB15" s="377"/>
      <c r="AC15" s="377"/>
      <c r="AD15" s="331">
        <f>AC15+AB15+AA15</f>
        <v>2140.2199999999998</v>
      </c>
      <c r="AE15" s="330">
        <f>M15-AA15</f>
        <v>10770.28</v>
      </c>
      <c r="AF15" s="392" t="s">
        <v>250</v>
      </c>
      <c r="AG15" s="155"/>
      <c r="AH15" s="155"/>
    </row>
    <row r="16" spans="1:34" ht="25.5" x14ac:dyDescent="0.2">
      <c r="A16" s="154"/>
      <c r="B16" s="361">
        <v>10</v>
      </c>
      <c r="C16" s="342" t="s">
        <v>202</v>
      </c>
      <c r="D16" s="230" t="s">
        <v>233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2" t="s">
        <v>251</v>
      </c>
      <c r="AG16" s="155"/>
      <c r="AH16" s="155"/>
    </row>
    <row r="17" spans="1:34" ht="14.25" x14ac:dyDescent="0.2">
      <c r="A17" s="154"/>
      <c r="B17" s="361"/>
      <c r="C17" s="411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3"/>
      <c r="AG17" s="155"/>
      <c r="AH17" s="155"/>
    </row>
    <row r="18" spans="1:34" ht="28.5" x14ac:dyDescent="0.2">
      <c r="A18" s="157"/>
      <c r="B18" s="363">
        <v>10</v>
      </c>
      <c r="C18" s="342" t="s">
        <v>196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2" t="s">
        <v>250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3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2021-02-15T18:34:49Z</cp:lastPrinted>
  <dcterms:created xsi:type="dcterms:W3CDTF">2000-05-05T04:08:27Z</dcterms:created>
  <dcterms:modified xsi:type="dcterms:W3CDTF">2021-02-15T18:35:31Z</dcterms:modified>
</cp:coreProperties>
</file>