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ABRIL 2021\"/>
    </mc:Choice>
  </mc:AlternateContent>
  <bookViews>
    <workbookView xWindow="0" yWindow="0" windowWidth="28800" windowHeight="1213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30" i="91" l="1"/>
  <c r="L30" i="91"/>
  <c r="F32" i="91" l="1"/>
  <c r="Z32" i="91"/>
  <c r="L25" i="91"/>
  <c r="AB25" i="91" s="1"/>
  <c r="L26" i="91"/>
  <c r="L27" i="91"/>
  <c r="L28" i="91"/>
  <c r="L29" i="91"/>
  <c r="AB26" i="91"/>
  <c r="AB27" i="91"/>
  <c r="AB28" i="91"/>
  <c r="AB29" i="91"/>
  <c r="L31" i="91"/>
  <c r="AB31" i="91" s="1"/>
  <c r="L10" i="91" l="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31" i="91"/>
  <c r="E10" i="91"/>
  <c r="AB10" i="91" l="1"/>
  <c r="AB24" i="91" l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AB17" i="91"/>
  <c r="L16" i="91" l="1"/>
  <c r="AB16" i="91" s="1"/>
  <c r="AC16" i="91" s="1"/>
  <c r="L12" i="91"/>
  <c r="L13" i="91"/>
  <c r="AB13" i="91" s="1"/>
  <c r="AC13" i="91" s="1"/>
  <c r="L14" i="91"/>
  <c r="AB14" i="91" s="1"/>
  <c r="AC14" i="91" s="1"/>
  <c r="L15" i="91"/>
  <c r="AB15" i="91" s="1"/>
  <c r="AC15" i="91" s="1"/>
  <c r="L11" i="91"/>
  <c r="H15" i="91"/>
  <c r="N15" i="91"/>
  <c r="H11" i="91"/>
  <c r="N11" i="91"/>
  <c r="N14" i="91"/>
  <c r="H14" i="91"/>
  <c r="N13" i="91"/>
  <c r="H12" i="91"/>
  <c r="N12" i="91"/>
  <c r="H13" i="91"/>
  <c r="M32" i="91"/>
  <c r="X32" i="91"/>
  <c r="K32" i="91"/>
  <c r="J32" i="91"/>
  <c r="I32" i="91"/>
  <c r="N8" i="91"/>
  <c r="H8" i="91"/>
  <c r="G32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2" i="91"/>
  <c r="L32" i="91" l="1"/>
  <c r="AB12" i="91"/>
  <c r="O13" i="91"/>
  <c r="V13" i="91" s="1"/>
  <c r="O8" i="91"/>
  <c r="T8" i="91" s="1"/>
  <c r="T32" i="91" s="1"/>
  <c r="H32" i="91"/>
  <c r="O11" i="91"/>
  <c r="T11" i="91" s="1"/>
  <c r="O15" i="91"/>
  <c r="P15" i="91" s="1"/>
  <c r="V8" i="91"/>
  <c r="V32" i="91" s="1"/>
  <c r="O14" i="91"/>
  <c r="P14" i="91" s="1"/>
  <c r="Q14" i="91" s="1"/>
  <c r="O12" i="91"/>
  <c r="V12" i="91" s="1"/>
  <c r="AB11" i="91"/>
  <c r="AB32" i="91" s="1"/>
  <c r="N32" i="91"/>
  <c r="T14" i="91" l="1"/>
  <c r="R13" i="91"/>
  <c r="P13" i="91"/>
  <c r="Q13" i="91" s="1"/>
  <c r="P11" i="91"/>
  <c r="Q11" i="91" s="1"/>
  <c r="R8" i="91"/>
  <c r="R32" i="91" s="1"/>
  <c r="R15" i="91"/>
  <c r="AC12" i="91"/>
  <c r="P8" i="91"/>
  <c r="P32" i="91" s="1"/>
  <c r="T13" i="91"/>
  <c r="R11" i="91"/>
  <c r="R14" i="91"/>
  <c r="S14" i="91" s="1"/>
  <c r="U14" i="91" s="1"/>
  <c r="Q15" i="91"/>
  <c r="V11" i="91"/>
  <c r="T15" i="91"/>
  <c r="V15" i="91"/>
  <c r="O32" i="91"/>
  <c r="T12" i="91"/>
  <c r="V14" i="91"/>
  <c r="P12" i="91"/>
  <c r="Q12" i="91" s="1"/>
  <c r="Q8" i="91"/>
  <c r="Q32" i="91" s="1"/>
  <c r="R12" i="91"/>
  <c r="AC11" i="91"/>
  <c r="S8" i="91" l="1"/>
  <c r="S15" i="91"/>
  <c r="U15" i="91" s="1"/>
  <c r="W15" i="91" s="1"/>
  <c r="S13" i="91"/>
  <c r="U13" i="91" s="1"/>
  <c r="W13" i="91" s="1"/>
  <c r="S11" i="91"/>
  <c r="U11" i="91" s="1"/>
  <c r="W11" i="91" s="1"/>
  <c r="AC32" i="91"/>
  <c r="W14" i="91"/>
  <c r="S12" i="91"/>
  <c r="U12" i="91" s="1"/>
  <c r="W12" i="91" s="1"/>
  <c r="U8" i="91"/>
  <c r="S32" i="91"/>
  <c r="U32" i="91" l="1"/>
  <c r="W8" i="91"/>
  <c r="W32" i="91" s="1"/>
</calcChain>
</file>

<file path=xl/sharedStrings.xml><?xml version="1.0" encoding="utf-8"?>
<sst xmlns="http://schemas.openxmlformats.org/spreadsheetml/2006/main" count="136" uniqueCount="101">
  <si>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</si>
  <si>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</si>
  <si>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</si>
  <si>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</si>
  <si>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</si>
  <si>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</si>
  <si>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</si>
  <si>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</si>
  <si>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</si>
  <si>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</si>
  <si>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</si>
  <si>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</si>
  <si>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</si>
  <si>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</si>
  <si>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</si>
  <si>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</si>
  <si>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</si>
  <si>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</si>
  <si>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</si>
  <si>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</si>
  <si>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</si>
  <si>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</si>
  <si>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</si>
  <si>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</si>
  <si>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</si>
  <si>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</si>
  <si>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</si>
  <si>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</si>
  <si>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</si>
  <si>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</si>
  <si>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</si>
  <si>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</si>
  <si>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</si>
  <si>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</si>
  <si>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</si>
  <si>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</si>
  <si>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</si>
  <si>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</si>
  <si>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</si>
  <si>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</si>
  <si>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</si>
  <si>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</si>
  <si>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</si>
  <si>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</si>
  <si>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</si>
  <si>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</si>
  <si>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</si>
  <si>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</si>
  <si>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</si>
  <si>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</si>
  <si>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</si>
  <si>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</si>
  <si>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</si>
  <si>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</si>
  <si>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</si>
  <si>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</si>
  <si>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</si>
  <si>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</si>
  <si>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</si>
  <si>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</si>
  <si>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</si>
  <si>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</si>
  <si>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</si>
  <si>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</si>
  <si>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</si>
  <si>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</si>
  <si>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</si>
  <si>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</si>
  <si>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</si>
  <si>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</si>
  <si>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</si>
  <si>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</si>
  <si>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</si>
  <si>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ENFRO. URIEL ALEJANDRO MAGAÑA RENTERIA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</si>
  <si>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</si>
  <si>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</si>
  <si>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</si>
  <si>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</si>
  <si>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</si>
  <si>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</si>
  <si>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</si>
  <si>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</si>
  <si>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</si>
  <si>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</si>
  <si>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</si>
  <si>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</si>
  <si>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</si>
  <si>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</si>
  <si>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</si>
  <si>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</si>
  <si>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SANDRA JACQUELINE SANDOVAL GARCIA</t>
  </si>
  <si>
    <t>PARAMEDICO</t>
  </si>
  <si>
    <t>LAURA LILIANA ADAME FLORES</t>
  </si>
  <si>
    <t>CESAR JAVIER ZAMACONA GONZALEZ</t>
  </si>
  <si>
    <t>831697661</t>
  </si>
  <si>
    <t>831697662</t>
  </si>
  <si>
    <t>831697663</t>
  </si>
  <si>
    <t>834039125</t>
  </si>
  <si>
    <t>831964545</t>
  </si>
  <si>
    <t>NOMINA DE SUELDOS PROTECCION CIVIL DEL 1  AL 15 DE ABRIL  DE 2021</t>
  </si>
  <si>
    <t>ING MARIO IVAN PEREZ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</si>
</sst>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8AD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6" fillId="0" borderId="0" xfId="0" applyFont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2" fillId="0" borderId="0" xfId="0" applyFont="1" applyProtection="1"/>
    <xf numFmtId="44" fontId="5" fillId="0" borderId="0" xfId="2" applyFont="1" applyBorder="1" applyAlignment="1" applyProtection="1">
      <alignment horizontal="right"/>
    </xf>
    <xf numFmtId="44" fontId="5" fillId="0" borderId="0" xfId="2" applyFont="1" applyFill="1" applyBorder="1" applyAlignment="1" applyProtection="1">
      <alignment horizontal="right"/>
    </xf>
    <xf numFmtId="44" fontId="6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8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44" fontId="5" fillId="0" borderId="13" xfId="2" applyFont="1" applyBorder="1" applyAlignment="1" applyProtection="1">
      <alignment horizontal="right"/>
    </xf>
    <xf numFmtId="44" fontId="5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44" fontId="6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44" fontId="5" fillId="0" borderId="4" xfId="2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 applyAlignment="1" applyProtection="1">
      <alignment horizontal="left" vertical="center"/>
      <protection locked="0"/>
    </xf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2" fillId="0" borderId="18" xfId="2" applyFont="1" applyBorder="1" applyAlignment="1" applyProtection="1">
      <alignment horizontal="center"/>
    </xf>
    <xf numFmtId="44" fontId="5" fillId="0" borderId="18" xfId="2" applyFont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  <protection locked="0"/>
    </xf>
    <xf numFmtId="44" fontId="5" fillId="0" borderId="2" xfId="2" applyFont="1" applyFill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</xf>
    <xf numFmtId="44" fontId="5" fillId="2" borderId="2" xfId="2" applyFont="1" applyFill="1" applyBorder="1" applyAlignment="1" applyProtection="1">
      <alignment horizontal="right"/>
    </xf>
    <xf numFmtId="44" fontId="5" fillId="0" borderId="0" xfId="2" applyFont="1" applyBorder="1" applyAlignment="1" applyProtection="1">
      <alignment horizontal="right"/>
      <protection locked="0"/>
    </xf>
    <xf numFmtId="44" fontId="5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5" fillId="0" borderId="14" xfId="2" applyFont="1" applyBorder="1" applyAlignment="1" applyProtection="1">
      <alignment horizontal="right"/>
      <protection locked="0"/>
    </xf>
    <xf numFmtId="44" fontId="5" fillId="0" borderId="16" xfId="2" applyFont="1" applyBorder="1" applyAlignment="1" applyProtection="1">
      <alignment horizontal="right"/>
      <protection locked="0"/>
    </xf>
    <xf numFmtId="44" fontId="12" fillId="0" borderId="3" xfId="2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/>
    </xf>
    <xf numFmtId="44" fontId="5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5" fillId="0" borderId="1" xfId="2" applyFont="1" applyBorder="1" applyAlignment="1" applyProtection="1">
      <alignment horizontal="right"/>
    </xf>
    <xf numFmtId="0" fontId="19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44" fontId="5" fillId="0" borderId="1" xfId="2" applyFont="1" applyBorder="1" applyAlignment="1" applyProtection="1">
      <alignment horizontal="right"/>
      <protection locked="0"/>
    </xf>
    <xf numFmtId="0" fontId="3" fillId="0" borderId="12" xfId="2" applyNumberFormat="1" applyFont="1" applyBorder="1" applyAlignment="1" applyProtection="1">
      <alignment horizontal="center"/>
    </xf>
    <xf numFmtId="0" fontId="5" fillId="0" borderId="14" xfId="2" applyNumberFormat="1" applyFont="1" applyBorder="1" applyAlignment="1" applyProtection="1">
      <alignment horizontal="center"/>
    </xf>
    <xf numFmtId="0" fontId="5" fillId="0" borderId="2" xfId="2" applyNumberFormat="1" applyFont="1" applyBorder="1" applyAlignment="1" applyProtection="1">
      <alignment horizontal="center"/>
    </xf>
    <xf numFmtId="0" fontId="26" fillId="0" borderId="4" xfId="2" applyNumberFormat="1" applyFont="1" applyFill="1" applyBorder="1" applyAlignment="1" applyProtection="1">
      <alignment horizontal="center" vertical="center"/>
    </xf>
    <xf numFmtId="0" fontId="26" fillId="0" borderId="4" xfId="2" applyNumberFormat="1" applyFont="1" applyBorder="1" applyAlignment="1" applyProtection="1">
      <alignment horizontal="center" vertical="center"/>
    </xf>
    <xf numFmtId="0" fontId="27" fillId="0" borderId="0" xfId="0" applyFo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4" fontId="5" fillId="0" borderId="2" xfId="2" applyFont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  <protection locked="0"/>
    </xf>
    <xf numFmtId="44" fontId="5" fillId="0" borderId="2" xfId="2" applyFont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</xf>
    <xf numFmtId="44" fontId="5" fillId="2" borderId="2" xfId="2" applyFont="1" applyFill="1" applyBorder="1" applyAlignment="1" applyProtection="1">
      <alignment horizontal="right" vertical="center"/>
    </xf>
    <xf numFmtId="0" fontId="28" fillId="3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2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44" fontId="21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4" fontId="5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Fill="1" applyBorder="1" applyAlignment="1" applyProtection="1">
      <alignment horizontal="right" vertical="center"/>
    </xf>
    <xf numFmtId="44" fontId="4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Border="1" applyAlignment="1" applyProtection="1">
      <alignment horizontal="right" vertical="center"/>
    </xf>
    <xf numFmtId="44" fontId="5" fillId="0" borderId="0" xfId="2" applyFont="1" applyBorder="1" applyAlignment="1" applyProtection="1">
      <alignment horizontal="right" vertical="center"/>
    </xf>
    <xf numFmtId="44" fontId="5" fillId="2" borderId="8" xfId="2" applyFont="1" applyFill="1" applyBorder="1" applyAlignment="1" applyProtection="1">
      <alignment horizontal="right" vertical="center"/>
    </xf>
    <xf numFmtId="44" fontId="5" fillId="0" borderId="0" xfId="2" applyFont="1" applyFill="1" applyBorder="1" applyAlignment="1" applyProtection="1">
      <alignment horizontal="right" vertical="center"/>
    </xf>
    <xf numFmtId="49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5" fillId="0" borderId="1" xfId="2" applyFont="1" applyBorder="1" applyAlignment="1" applyProtection="1">
      <alignment horizontal="right" vertical="center"/>
      <protection locked="0"/>
    </xf>
    <xf numFmtId="44" fontId="4" fillId="0" borderId="1" xfId="2" applyFont="1" applyBorder="1" applyAlignment="1" applyProtection="1">
      <alignment horizontal="right" vertical="center"/>
      <protection locked="0"/>
    </xf>
    <xf numFmtId="44" fontId="5" fillId="0" borderId="1" xfId="2" applyFont="1" applyBorder="1" applyAlignment="1" applyProtection="1">
      <alignment horizontal="right" vertical="center"/>
    </xf>
    <xf numFmtId="44" fontId="5" fillId="2" borderId="1" xfId="2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44" fontId="0" fillId="0" borderId="18" xfId="0" applyNumberFormat="1" applyBorder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25" xfId="0" applyBorder="1" applyProtection="1"/>
    <xf numFmtId="0" fontId="0" fillId="0" borderId="16" xfId="0" applyBorder="1" applyProtection="1"/>
    <xf numFmtId="0" fontId="0" fillId="0" borderId="19" xfId="0" applyBorder="1" applyProtection="1"/>
    <xf numFmtId="44" fontId="6" fillId="0" borderId="4" xfId="2" applyFont="1" applyBorder="1" applyAlignment="1" applyProtection="1">
      <alignment horizontal="right" vertical="center"/>
    </xf>
    <xf numFmtId="0" fontId="29" fillId="0" borderId="4" xfId="0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4" borderId="7" xfId="0" applyFill="1" applyBorder="1" applyProtection="1"/>
    <xf numFmtId="0" fontId="0" fillId="4" borderId="12" xfId="0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13" xfId="0" applyFill="1" applyBorder="1" applyProtection="1"/>
    <xf numFmtId="0" fontId="0" fillId="4" borderId="0" xfId="0" applyFill="1" applyBorder="1" applyProtection="1"/>
    <xf numFmtId="0" fontId="0" fillId="4" borderId="14" xfId="0" applyFill="1" applyBorder="1" applyProtection="1"/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34F466"/>
      <color rgb="FF29F35E"/>
      <color rgb="FF77F799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48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66" t="s">
        <v>10</v>
      </c>
      <c r="C7" s="166"/>
      <c r="D7" s="166"/>
      <c r="E7" s="8"/>
      <c r="F7" s="159" t="s">
        <v>50</v>
      </c>
      <c r="G7" s="160"/>
    </row>
    <row r="8" spans="1:7" ht="14.25" customHeight="1" x14ac:dyDescent="0.2">
      <c r="B8" s="163" t="s">
        <v>9</v>
      </c>
      <c r="C8" s="163"/>
      <c r="D8" s="163"/>
      <c r="E8" s="8"/>
      <c r="F8" s="164" t="s">
        <v>51</v>
      </c>
      <c r="G8" s="165"/>
    </row>
    <row r="9" spans="1:7" ht="8.25" customHeight="1" x14ac:dyDescent="0.2">
      <c r="B9" s="167"/>
      <c r="C9" s="167"/>
      <c r="D9" s="167"/>
      <c r="E9" s="8"/>
      <c r="F9" s="161"/>
      <c r="G9" s="162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52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55</v>
      </c>
      <c r="C31" s="8"/>
      <c r="D31" s="8"/>
      <c r="E31" s="8"/>
      <c r="F31" s="8"/>
      <c r="G31" s="8"/>
    </row>
    <row r="32" spans="1:7" x14ac:dyDescent="0.2">
      <c r="B32" s="2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66" t="s">
        <v>10</v>
      </c>
      <c r="C44" s="166"/>
      <c r="D44" s="166"/>
      <c r="E44" s="8"/>
      <c r="F44" s="159" t="s">
        <v>56</v>
      </c>
      <c r="G44" s="160"/>
    </row>
    <row r="45" spans="2:7" x14ac:dyDescent="0.2">
      <c r="B45" s="163" t="s">
        <v>9</v>
      </c>
      <c r="C45" s="163"/>
      <c r="D45" s="163"/>
      <c r="E45" s="8"/>
      <c r="F45" s="164" t="s">
        <v>57</v>
      </c>
      <c r="G45" s="165"/>
    </row>
    <row r="46" spans="2:7" ht="5.25" customHeight="1" x14ac:dyDescent="0.2">
      <c r="B46" s="167"/>
      <c r="C46" s="167"/>
      <c r="D46" s="167"/>
      <c r="E46" s="8"/>
      <c r="F46" s="161"/>
      <c r="G46" s="162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zoomScale="90" zoomScaleNormal="90" workbookViewId="0">
      <selection activeCell="E41" sqref="E41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47" customWidth="1"/>
    <col min="3" max="3" width="35.85546875" style="4" customWidth="1"/>
    <col min="4" max="4" width="19.7109375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7.855468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5.28515625" style="4" customWidth="1"/>
    <col min="26" max="26" width="15.85546875" style="4" customWidth="1"/>
    <col min="27" max="27" width="8.855468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32" width="11.42578125" style="4"/>
    <col min="33" max="33" width="9.28515625" style="4" customWidth="1"/>
    <col min="34" max="16384" width="11.42578125" style="4"/>
  </cols>
  <sheetData>
    <row r="1" spans="2:33" x14ac:dyDescent="0.2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2:33" ht="27.75" customHeight="1" x14ac:dyDescent="0.25">
      <c r="B2" s="180" t="s">
        <v>59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41"/>
    </row>
    <row r="3" spans="2:33" ht="27.75" customHeight="1" x14ac:dyDescent="0.4">
      <c r="B3" s="181" t="s">
        <v>99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42"/>
      <c r="AE3" s="98" t="s">
        <v>78</v>
      </c>
    </row>
    <row r="4" spans="2:33" x14ac:dyDescent="0.2">
      <c r="B4" s="182" t="s">
        <v>89</v>
      </c>
      <c r="C4" s="182" t="s">
        <v>87</v>
      </c>
      <c r="D4" s="182" t="s">
        <v>60</v>
      </c>
      <c r="E4" s="183" t="s">
        <v>88</v>
      </c>
      <c r="F4" s="184" t="s">
        <v>1</v>
      </c>
      <c r="G4" s="185"/>
      <c r="H4" s="185"/>
      <c r="I4" s="185"/>
      <c r="J4" s="185"/>
      <c r="K4" s="185"/>
      <c r="L4" s="186"/>
      <c r="M4" s="187"/>
      <c r="N4" s="188" t="s">
        <v>22</v>
      </c>
      <c r="O4" s="189"/>
      <c r="P4" s="184" t="s">
        <v>8</v>
      </c>
      <c r="Q4" s="185"/>
      <c r="R4" s="185"/>
      <c r="S4" s="185"/>
      <c r="T4" s="185"/>
      <c r="U4" s="186"/>
      <c r="V4" s="188" t="s">
        <v>28</v>
      </c>
      <c r="W4" s="188" t="s">
        <v>9</v>
      </c>
      <c r="X4" s="187"/>
      <c r="Y4" s="188"/>
      <c r="Z4" s="184" t="s">
        <v>2</v>
      </c>
      <c r="AA4" s="186"/>
      <c r="AB4" s="188" t="s">
        <v>0</v>
      </c>
      <c r="AC4" s="188" t="s">
        <v>0</v>
      </c>
      <c r="AD4" s="190"/>
      <c r="AE4" s="191"/>
      <c r="AF4" s="191"/>
      <c r="AG4" s="192"/>
    </row>
    <row r="5" spans="2:33" x14ac:dyDescent="0.2">
      <c r="B5" s="193"/>
      <c r="C5" s="193"/>
      <c r="D5" s="193"/>
      <c r="E5" s="194"/>
      <c r="F5" s="188" t="s">
        <v>5</v>
      </c>
      <c r="G5" s="188" t="s">
        <v>20</v>
      </c>
      <c r="H5" s="188" t="s">
        <v>20</v>
      </c>
      <c r="I5" s="188" t="s">
        <v>46</v>
      </c>
      <c r="J5" s="188" t="s">
        <v>22</v>
      </c>
      <c r="K5" s="188" t="s">
        <v>24</v>
      </c>
      <c r="L5" s="188" t="s">
        <v>26</v>
      </c>
      <c r="M5" s="187"/>
      <c r="N5" s="195" t="s">
        <v>23</v>
      </c>
      <c r="O5" s="189" t="s">
        <v>29</v>
      </c>
      <c r="P5" s="189" t="s">
        <v>11</v>
      </c>
      <c r="Q5" s="189" t="s">
        <v>31</v>
      </c>
      <c r="R5" s="189" t="s">
        <v>33</v>
      </c>
      <c r="S5" s="189" t="s">
        <v>34</v>
      </c>
      <c r="T5" s="189" t="s">
        <v>13</v>
      </c>
      <c r="U5" s="189" t="s">
        <v>9</v>
      </c>
      <c r="V5" s="195" t="s">
        <v>37</v>
      </c>
      <c r="W5" s="195" t="s">
        <v>38</v>
      </c>
      <c r="X5" s="187"/>
      <c r="Y5" s="196" t="s">
        <v>75</v>
      </c>
      <c r="Z5" s="197" t="s">
        <v>74</v>
      </c>
      <c r="AA5" s="188" t="s">
        <v>6</v>
      </c>
      <c r="AB5" s="195" t="s">
        <v>3</v>
      </c>
      <c r="AC5" s="195" t="s">
        <v>3</v>
      </c>
      <c r="AD5" s="198" t="s">
        <v>58</v>
      </c>
      <c r="AE5" s="199"/>
      <c r="AF5" s="199"/>
      <c r="AG5" s="200"/>
    </row>
    <row r="6" spans="2:33" x14ac:dyDescent="0.2">
      <c r="B6" s="201"/>
      <c r="C6" s="201"/>
      <c r="D6" s="201"/>
      <c r="E6" s="202"/>
      <c r="F6" s="195" t="s">
        <v>44</v>
      </c>
      <c r="G6" s="195" t="s">
        <v>47</v>
      </c>
      <c r="H6" s="195" t="s">
        <v>21</v>
      </c>
      <c r="I6" s="195"/>
      <c r="J6" s="195" t="s">
        <v>23</v>
      </c>
      <c r="K6" s="195" t="s">
        <v>25</v>
      </c>
      <c r="L6" s="195" t="s">
        <v>27</v>
      </c>
      <c r="M6" s="187"/>
      <c r="N6" s="195" t="s">
        <v>40</v>
      </c>
      <c r="O6" s="188" t="s">
        <v>30</v>
      </c>
      <c r="P6" s="188" t="s">
        <v>12</v>
      </c>
      <c r="Q6" s="188" t="s">
        <v>32</v>
      </c>
      <c r="R6" s="188" t="s">
        <v>32</v>
      </c>
      <c r="S6" s="188" t="s">
        <v>35</v>
      </c>
      <c r="T6" s="188" t="s">
        <v>14</v>
      </c>
      <c r="U6" s="188" t="s">
        <v>36</v>
      </c>
      <c r="V6" s="195" t="s">
        <v>18</v>
      </c>
      <c r="W6" s="203" t="s">
        <v>39</v>
      </c>
      <c r="X6" s="204"/>
      <c r="Y6" s="195"/>
      <c r="Z6" s="205"/>
      <c r="AA6" s="195" t="s">
        <v>41</v>
      </c>
      <c r="AB6" s="195" t="s">
        <v>4</v>
      </c>
      <c r="AC6" s="195" t="s">
        <v>4</v>
      </c>
      <c r="AD6" s="206"/>
      <c r="AE6" s="207"/>
      <c r="AF6" s="207"/>
      <c r="AG6" s="208"/>
    </row>
    <row r="7" spans="2:33" ht="23.45" customHeight="1" x14ac:dyDescent="0.25">
      <c r="B7" s="157"/>
      <c r="C7" s="84" t="s">
        <v>64</v>
      </c>
      <c r="D7" s="171"/>
      <c r="E7" s="82"/>
      <c r="F7" s="79"/>
      <c r="G7" s="73"/>
      <c r="H7" s="73"/>
      <c r="I7" s="73"/>
      <c r="J7" s="73"/>
      <c r="K7" s="76"/>
      <c r="L7" s="82"/>
      <c r="M7" s="73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93"/>
      <c r="Z7" s="82"/>
      <c r="AA7" s="82"/>
      <c r="AB7" s="79"/>
      <c r="AC7" s="65"/>
      <c r="AD7" s="25"/>
      <c r="AE7" s="25"/>
      <c r="AF7" s="25"/>
      <c r="AG7" s="26"/>
    </row>
    <row r="8" spans="2:33" ht="7.15" customHeight="1" x14ac:dyDescent="0.2">
      <c r="B8" s="88"/>
      <c r="C8" s="90"/>
      <c r="D8" s="172"/>
      <c r="E8" s="92"/>
      <c r="F8" s="80"/>
      <c r="G8" s="71">
        <v>0</v>
      </c>
      <c r="H8" s="71">
        <f t="shared" ref="H8" si="0">G8</f>
        <v>0</v>
      </c>
      <c r="I8" s="71">
        <v>0</v>
      </c>
      <c r="J8" s="71">
        <v>0</v>
      </c>
      <c r="K8" s="77"/>
      <c r="L8" s="83"/>
      <c r="M8" s="31"/>
      <c r="N8" s="72">
        <f>IF(E8=47.16,0,IF(E8&gt;47.16,J8*0.5,0))</f>
        <v>0</v>
      </c>
      <c r="O8" s="72">
        <f>F8+G8+H8+K8+N8+I8</f>
        <v>0</v>
      </c>
      <c r="P8" s="72" t="e">
        <f t="shared" ref="P8" si="1">VLOOKUP(O8,Tarifa1,1)</f>
        <v>#N/A</v>
      </c>
      <c r="Q8" s="72" t="e">
        <f t="shared" ref="Q8" si="2">O8-P8</f>
        <v>#N/A</v>
      </c>
      <c r="R8" s="72" t="e">
        <f t="shared" ref="R8" si="3">VLOOKUP(O8,Tarifa1,3)</f>
        <v>#N/A</v>
      </c>
      <c r="S8" s="72" t="e">
        <f t="shared" ref="S8" si="4">Q8*R8</f>
        <v>#N/A</v>
      </c>
      <c r="T8" s="72" t="e">
        <f t="shared" ref="T8" si="5">VLOOKUP(O8,Tarifa1,2)</f>
        <v>#N/A</v>
      </c>
      <c r="U8" s="72" t="e">
        <f t="shared" ref="U8" si="6">S8+T8</f>
        <v>#N/A</v>
      </c>
      <c r="V8" s="72" t="e">
        <f t="shared" ref="V8" si="7">VLOOKUP(O8,Credito1,2)</f>
        <v>#N/A</v>
      </c>
      <c r="W8" s="72" t="e">
        <f t="shared" ref="W8" si="8">U8-V8</f>
        <v>#N/A</v>
      </c>
      <c r="X8" s="32"/>
      <c r="Y8" s="94"/>
      <c r="Z8" s="83"/>
      <c r="AA8" s="83"/>
      <c r="AB8" s="83"/>
      <c r="AC8" s="66"/>
      <c r="AD8" s="28"/>
      <c r="AE8" s="28"/>
      <c r="AF8" s="28"/>
      <c r="AG8" s="29"/>
    </row>
    <row r="9" spans="2:33" ht="9.75" customHeight="1" x14ac:dyDescent="0.2">
      <c r="B9" s="89"/>
      <c r="C9" s="85"/>
      <c r="D9" s="91"/>
      <c r="E9" s="67"/>
      <c r="F9" s="68"/>
      <c r="G9" s="78"/>
      <c r="H9" s="67"/>
      <c r="I9" s="67"/>
      <c r="J9" s="67"/>
      <c r="K9" s="67"/>
      <c r="L9" s="69"/>
      <c r="M9" s="81"/>
      <c r="N9" s="70"/>
      <c r="O9" s="70"/>
      <c r="P9" s="70"/>
      <c r="Q9" s="70"/>
      <c r="R9" s="70"/>
      <c r="S9" s="70"/>
      <c r="T9" s="70"/>
      <c r="U9" s="70"/>
      <c r="V9" s="70"/>
      <c r="W9" s="70"/>
      <c r="X9" s="68"/>
      <c r="Y9" s="95"/>
      <c r="Z9" s="69"/>
      <c r="AA9" s="69"/>
      <c r="AB9" s="69"/>
      <c r="AC9" s="66"/>
      <c r="AD9" s="28"/>
      <c r="AE9" s="63"/>
      <c r="AF9" s="28"/>
      <c r="AG9" s="64"/>
    </row>
    <row r="10" spans="2:33" ht="48.75" customHeight="1" x14ac:dyDescent="0.2">
      <c r="B10" s="108">
        <v>1</v>
      </c>
      <c r="C10" s="99" t="s">
        <v>82</v>
      </c>
      <c r="D10" s="100" t="s">
        <v>83</v>
      </c>
      <c r="E10" s="101">
        <f>F10/15</f>
        <v>614.31733333333329</v>
      </c>
      <c r="F10" s="102">
        <v>9214.76</v>
      </c>
      <c r="G10" s="103"/>
      <c r="H10" s="101"/>
      <c r="I10" s="101"/>
      <c r="J10" s="101"/>
      <c r="K10" s="101"/>
      <c r="L10" s="104">
        <f>F10</f>
        <v>9214.76</v>
      </c>
      <c r="M10" s="10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2"/>
      <c r="Y10" s="107">
        <v>831035315</v>
      </c>
      <c r="Z10" s="104">
        <v>1257.23</v>
      </c>
      <c r="AA10" s="104"/>
      <c r="AB10" s="56">
        <f>L10-Z10</f>
        <v>7957.5300000000007</v>
      </c>
      <c r="AC10" s="66"/>
      <c r="AD10" s="150"/>
      <c r="AE10" s="149"/>
      <c r="AF10" s="150"/>
      <c r="AG10" s="64"/>
    </row>
    <row r="11" spans="2:33" s="45" customFormat="1" ht="44.25" customHeight="1" x14ac:dyDescent="0.2">
      <c r="B11" s="87">
        <v>2</v>
      </c>
      <c r="C11" s="52" t="s">
        <v>72</v>
      </c>
      <c r="D11" s="86" t="s">
        <v>69</v>
      </c>
      <c r="E11" s="101">
        <f t="shared" ref="E11:E31" si="9">F11/15</f>
        <v>430.88199999999995</v>
      </c>
      <c r="F11" s="55">
        <v>6463.23</v>
      </c>
      <c r="G11" s="54">
        <v>0</v>
      </c>
      <c r="H11" s="54">
        <f t="shared" ref="H11:H14" si="10">G11</f>
        <v>0</v>
      </c>
      <c r="I11" s="54">
        <v>0</v>
      </c>
      <c r="J11" s="54">
        <v>0</v>
      </c>
      <c r="K11" s="54"/>
      <c r="L11" s="56">
        <f>F11</f>
        <v>6463.23</v>
      </c>
      <c r="M11" s="56"/>
      <c r="N11" s="56">
        <f t="shared" ref="N11:N15" si="11">IF(E11=47.16,0,IF(E11&gt;47.16,J11*0.5,0))</f>
        <v>0</v>
      </c>
      <c r="O11" s="56">
        <f t="shared" ref="O11:O15" si="12">F11+G11+H11+K11+N11+I11</f>
        <v>6463.23</v>
      </c>
      <c r="P11" s="56">
        <f t="shared" ref="P11" si="13">VLOOKUP(O11,Tarifa1,1)</f>
        <v>5149.18</v>
      </c>
      <c r="Q11" s="56">
        <f t="shared" ref="Q11" si="14">O11-P11</f>
        <v>1314.0499999999993</v>
      </c>
      <c r="R11" s="56">
        <f t="shared" ref="R11" si="15">VLOOKUP(O11,Tarifa1,3)</f>
        <v>0.21360000000000001</v>
      </c>
      <c r="S11" s="56">
        <f t="shared" ref="S11" si="16">Q11*R11</f>
        <v>280.68107999999984</v>
      </c>
      <c r="T11" s="56">
        <f t="shared" ref="T11" si="17">VLOOKUP(O11,Tarifa1,2)</f>
        <v>545.30999999999995</v>
      </c>
      <c r="U11" s="56">
        <f t="shared" ref="U11" si="18">S11+T11</f>
        <v>825.99107999999978</v>
      </c>
      <c r="V11" s="56">
        <f t="shared" ref="V11" si="19">VLOOKUP(O11,Credito1,2)</f>
        <v>0</v>
      </c>
      <c r="W11" s="56">
        <f t="shared" ref="W11" si="20">U11-V11</f>
        <v>825.99107999999978</v>
      </c>
      <c r="X11" s="56"/>
      <c r="Y11" s="96">
        <v>827039403</v>
      </c>
      <c r="Z11" s="56">
        <v>674.27</v>
      </c>
      <c r="AA11" s="56"/>
      <c r="AB11" s="56">
        <f>L11-Z11</f>
        <v>5788.9599999999991</v>
      </c>
      <c r="AC11" s="56">
        <f>SUM(AB11/2)</f>
        <v>2894.4799999999996</v>
      </c>
      <c r="AD11" s="173"/>
      <c r="AE11" s="173"/>
      <c r="AF11" s="173"/>
      <c r="AG11" s="173"/>
    </row>
    <row r="12" spans="2:33" s="46" customFormat="1" ht="44.25" customHeight="1" x14ac:dyDescent="0.2">
      <c r="B12" s="57">
        <v>3</v>
      </c>
      <c r="C12" s="52" t="s">
        <v>70</v>
      </c>
      <c r="D12" s="53" t="s">
        <v>68</v>
      </c>
      <c r="E12" s="101">
        <f t="shared" si="9"/>
        <v>318.52000000000004</v>
      </c>
      <c r="F12" s="55">
        <v>4777.8</v>
      </c>
      <c r="G12" s="59">
        <v>2</v>
      </c>
      <c r="H12" s="59">
        <f t="shared" ref="H12" si="21">G12</f>
        <v>2</v>
      </c>
      <c r="I12" s="59">
        <v>0</v>
      </c>
      <c r="J12" s="59">
        <v>0</v>
      </c>
      <c r="K12" s="59"/>
      <c r="L12" s="56">
        <f t="shared" ref="L12:L30" si="22">F12</f>
        <v>4777.8</v>
      </c>
      <c r="M12" s="55"/>
      <c r="N12" s="55">
        <f t="shared" si="11"/>
        <v>0</v>
      </c>
      <c r="O12" s="55">
        <f t="shared" si="12"/>
        <v>4781.8</v>
      </c>
      <c r="P12" s="55">
        <f t="shared" ref="P12" si="23">VLOOKUP(O12,Tarifa1,1)</f>
        <v>4300.7550000000001</v>
      </c>
      <c r="Q12" s="55">
        <f t="shared" ref="Q12" si="24">O12-P12</f>
        <v>481.04500000000007</v>
      </c>
      <c r="R12" s="55">
        <f t="shared" ref="R12" si="25">VLOOKUP(O12,Tarifa1,3)</f>
        <v>0.1792</v>
      </c>
      <c r="S12" s="55">
        <f t="shared" ref="S12" si="26">Q12*R12</f>
        <v>86.203264000000019</v>
      </c>
      <c r="T12" s="55">
        <f t="shared" ref="T12" si="27">VLOOKUP(O12,Tarifa1,2)</f>
        <v>393.27499999999998</v>
      </c>
      <c r="U12" s="55">
        <f t="shared" ref="U12" si="28">S12+T12</f>
        <v>479.47826399999997</v>
      </c>
      <c r="V12" s="55">
        <f t="shared" ref="V12" si="29">VLOOKUP(O12,Credito1,2)</f>
        <v>0</v>
      </c>
      <c r="W12" s="55">
        <f t="shared" ref="W12" si="30">U12-V12</f>
        <v>479.47826399999997</v>
      </c>
      <c r="X12" s="55"/>
      <c r="Y12" s="96">
        <v>827038997</v>
      </c>
      <c r="Z12" s="55">
        <v>346.4</v>
      </c>
      <c r="AA12" s="56"/>
      <c r="AB12" s="56">
        <f t="shared" ref="AB12:AB31" si="31">L12-Z12</f>
        <v>4431.4000000000005</v>
      </c>
      <c r="AC12" s="58">
        <f t="shared" ref="AC12:AC14" si="32">SUM(AB12/2)</f>
        <v>2215.7000000000003</v>
      </c>
      <c r="AD12" s="174"/>
      <c r="AE12" s="174"/>
      <c r="AF12" s="174"/>
      <c r="AG12" s="174"/>
    </row>
    <row r="13" spans="2:33" s="46" customFormat="1" ht="44.25" customHeight="1" x14ac:dyDescent="0.2">
      <c r="B13" s="57">
        <v>4</v>
      </c>
      <c r="C13" s="52" t="s">
        <v>65</v>
      </c>
      <c r="D13" s="60" t="s">
        <v>68</v>
      </c>
      <c r="E13" s="101">
        <f t="shared" si="9"/>
        <v>372.9786666666667</v>
      </c>
      <c r="F13" s="55">
        <v>5594.68</v>
      </c>
      <c r="G13" s="61">
        <v>0</v>
      </c>
      <c r="H13" s="61">
        <f t="shared" si="10"/>
        <v>0</v>
      </c>
      <c r="I13" s="61">
        <v>0</v>
      </c>
      <c r="J13" s="61">
        <v>0</v>
      </c>
      <c r="K13" s="61"/>
      <c r="L13" s="56">
        <f t="shared" si="22"/>
        <v>5594.68</v>
      </c>
      <c r="M13" s="55"/>
      <c r="N13" s="55">
        <f t="shared" si="11"/>
        <v>0</v>
      </c>
      <c r="O13" s="55">
        <f t="shared" si="12"/>
        <v>5594.68</v>
      </c>
      <c r="P13" s="55">
        <f t="shared" ref="P13:P14" si="33">VLOOKUP(O13,Tarifa1,1)</f>
        <v>5149.18</v>
      </c>
      <c r="Q13" s="55">
        <f t="shared" ref="Q13:Q14" si="34">O13-P13</f>
        <v>445.5</v>
      </c>
      <c r="R13" s="55">
        <f t="shared" ref="R13:R14" si="35">VLOOKUP(O13,Tarifa1,3)</f>
        <v>0.21360000000000001</v>
      </c>
      <c r="S13" s="55">
        <f t="shared" ref="S13:S14" si="36">Q13*R13</f>
        <v>95.158799999999999</v>
      </c>
      <c r="T13" s="55">
        <f t="shared" ref="T13:T14" si="37">VLOOKUP(O13,Tarifa1,2)</f>
        <v>545.30999999999995</v>
      </c>
      <c r="U13" s="55">
        <f t="shared" ref="U13:U14" si="38">S13+T13</f>
        <v>640.46879999999999</v>
      </c>
      <c r="V13" s="55">
        <f t="shared" ref="V13:V14" si="39">VLOOKUP(O13,Credito1,2)</f>
        <v>0</v>
      </c>
      <c r="W13" s="55">
        <f t="shared" ref="W13:W14" si="40">U13-V13</f>
        <v>640.46879999999999</v>
      </c>
      <c r="X13" s="55"/>
      <c r="Y13" s="96">
        <v>827039098</v>
      </c>
      <c r="Z13" s="55">
        <v>518.62</v>
      </c>
      <c r="AA13" s="56"/>
      <c r="AB13" s="56">
        <f t="shared" si="31"/>
        <v>5076.0600000000004</v>
      </c>
      <c r="AC13" s="58">
        <f t="shared" si="32"/>
        <v>2538.0300000000002</v>
      </c>
      <c r="AD13" s="173"/>
      <c r="AE13" s="173"/>
      <c r="AF13" s="173"/>
      <c r="AG13" s="173"/>
    </row>
    <row r="14" spans="2:33" s="46" customFormat="1" ht="40.5" customHeight="1" x14ac:dyDescent="0.2">
      <c r="B14" s="57">
        <v>5</v>
      </c>
      <c r="C14" s="52" t="s">
        <v>66</v>
      </c>
      <c r="D14" s="60" t="s">
        <v>71</v>
      </c>
      <c r="E14" s="101">
        <f t="shared" si="9"/>
        <v>318.52000000000004</v>
      </c>
      <c r="F14" s="55">
        <v>4777.8</v>
      </c>
      <c r="G14" s="61">
        <v>0</v>
      </c>
      <c r="H14" s="61">
        <f t="shared" si="10"/>
        <v>0</v>
      </c>
      <c r="I14" s="61">
        <v>0</v>
      </c>
      <c r="J14" s="61">
        <v>0</v>
      </c>
      <c r="K14" s="61"/>
      <c r="L14" s="56">
        <f t="shared" si="22"/>
        <v>4777.8</v>
      </c>
      <c r="M14" s="55"/>
      <c r="N14" s="55">
        <f t="shared" si="11"/>
        <v>0</v>
      </c>
      <c r="O14" s="55">
        <f t="shared" si="12"/>
        <v>4777.8</v>
      </c>
      <c r="P14" s="55">
        <f t="shared" si="33"/>
        <v>4300.7550000000001</v>
      </c>
      <c r="Q14" s="55">
        <f t="shared" si="34"/>
        <v>477.04500000000007</v>
      </c>
      <c r="R14" s="55">
        <f t="shared" si="35"/>
        <v>0.1792</v>
      </c>
      <c r="S14" s="55">
        <f t="shared" si="36"/>
        <v>85.486464000000012</v>
      </c>
      <c r="T14" s="55">
        <f t="shared" si="37"/>
        <v>393.27499999999998</v>
      </c>
      <c r="U14" s="55">
        <f t="shared" si="38"/>
        <v>478.76146399999999</v>
      </c>
      <c r="V14" s="55">
        <f t="shared" si="39"/>
        <v>0</v>
      </c>
      <c r="W14" s="55">
        <f t="shared" si="40"/>
        <v>478.76146399999999</v>
      </c>
      <c r="X14" s="55"/>
      <c r="Y14" s="96">
        <v>827041424</v>
      </c>
      <c r="Z14" s="55">
        <v>346.4</v>
      </c>
      <c r="AA14" s="56"/>
      <c r="AB14" s="56">
        <f t="shared" si="31"/>
        <v>4431.4000000000005</v>
      </c>
      <c r="AC14" s="58">
        <f t="shared" si="32"/>
        <v>2215.7000000000003</v>
      </c>
      <c r="AD14" s="174"/>
      <c r="AE14" s="174"/>
      <c r="AF14" s="174"/>
      <c r="AG14" s="174"/>
    </row>
    <row r="15" spans="2:33" s="46" customFormat="1" ht="36.75" customHeight="1" x14ac:dyDescent="0.2">
      <c r="B15" s="57">
        <v>6</v>
      </c>
      <c r="C15" s="52" t="s">
        <v>80</v>
      </c>
      <c r="D15" s="60" t="s">
        <v>71</v>
      </c>
      <c r="E15" s="101">
        <f t="shared" si="9"/>
        <v>264.46666666666664</v>
      </c>
      <c r="F15" s="56">
        <v>3967</v>
      </c>
      <c r="G15" s="61">
        <v>0</v>
      </c>
      <c r="H15" s="61">
        <f t="shared" ref="H15" si="41">G15</f>
        <v>0</v>
      </c>
      <c r="I15" s="61">
        <v>0</v>
      </c>
      <c r="J15" s="61">
        <v>0</v>
      </c>
      <c r="K15" s="61"/>
      <c r="L15" s="56">
        <f t="shared" si="22"/>
        <v>3967</v>
      </c>
      <c r="M15" s="58"/>
      <c r="N15" s="62">
        <f t="shared" si="11"/>
        <v>0</v>
      </c>
      <c r="O15" s="62">
        <f t="shared" si="12"/>
        <v>3967</v>
      </c>
      <c r="P15" s="62">
        <f t="shared" ref="P15" si="42">VLOOKUP(O15,Tarifa1,1)</f>
        <v>3699.7150000000001</v>
      </c>
      <c r="Q15" s="62">
        <f t="shared" ref="Q15" si="43">O15-P15</f>
        <v>267.28499999999985</v>
      </c>
      <c r="R15" s="62">
        <f t="shared" ref="R15" si="44">VLOOKUP(O15,Tarifa1,3)</f>
        <v>0.16</v>
      </c>
      <c r="S15" s="62">
        <f t="shared" ref="S15" si="45">Q15*R15</f>
        <v>42.765599999999978</v>
      </c>
      <c r="T15" s="62">
        <f t="shared" ref="T15" si="46">VLOOKUP(O15,Tarifa1,2)</f>
        <v>297.12</v>
      </c>
      <c r="U15" s="62">
        <f t="shared" ref="U15" si="47">S15+T15</f>
        <v>339.88559999999995</v>
      </c>
      <c r="V15" s="62">
        <f t="shared" ref="V15" si="48">VLOOKUP(O15,Credito1,2)</f>
        <v>0</v>
      </c>
      <c r="W15" s="62">
        <f t="shared" ref="W15" si="49">U15-V15</f>
        <v>339.88559999999995</v>
      </c>
      <c r="X15" s="56"/>
      <c r="Y15" s="97">
        <v>827039764</v>
      </c>
      <c r="Z15" s="58">
        <v>296.45999999999998</v>
      </c>
      <c r="AA15" s="56"/>
      <c r="AB15" s="56">
        <f t="shared" si="31"/>
        <v>3670.54</v>
      </c>
      <c r="AC15" s="58">
        <f t="shared" ref="AC15:AC16" si="50">SUM(AB15/2)</f>
        <v>1835.27</v>
      </c>
      <c r="AD15" s="174"/>
      <c r="AE15" s="174"/>
      <c r="AF15" s="174"/>
      <c r="AG15" s="174"/>
    </row>
    <row r="16" spans="2:33" ht="30" customHeight="1" x14ac:dyDescent="0.2">
      <c r="B16" s="57">
        <v>7</v>
      </c>
      <c r="C16" s="109" t="s">
        <v>77</v>
      </c>
      <c r="D16" s="110" t="s">
        <v>71</v>
      </c>
      <c r="E16" s="101">
        <f t="shared" si="9"/>
        <v>264.46666666666664</v>
      </c>
      <c r="F16" s="56">
        <v>3967</v>
      </c>
      <c r="G16" s="111"/>
      <c r="H16" s="111"/>
      <c r="I16" s="112"/>
      <c r="J16" s="111"/>
      <c r="K16" s="111"/>
      <c r="L16" s="113">
        <f t="shared" si="22"/>
        <v>3967</v>
      </c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97">
        <v>827039128</v>
      </c>
      <c r="Z16" s="58">
        <v>296.45999999999998</v>
      </c>
      <c r="AA16" s="113"/>
      <c r="AB16" s="56">
        <f t="shared" si="31"/>
        <v>3670.54</v>
      </c>
      <c r="AC16" s="51">
        <f t="shared" si="50"/>
        <v>1835.27</v>
      </c>
      <c r="AD16" s="175"/>
      <c r="AE16" s="175"/>
      <c r="AF16" s="175"/>
      <c r="AG16" s="175"/>
    </row>
    <row r="17" spans="2:33" ht="33.75" customHeight="1" x14ac:dyDescent="0.2">
      <c r="B17" s="116">
        <v>8</v>
      </c>
      <c r="C17" s="117" t="s">
        <v>81</v>
      </c>
      <c r="D17" s="110" t="s">
        <v>71</v>
      </c>
      <c r="E17" s="101">
        <f t="shared" si="9"/>
        <v>264.46666666666664</v>
      </c>
      <c r="F17" s="56">
        <v>3967</v>
      </c>
      <c r="G17" s="118"/>
      <c r="H17" s="112"/>
      <c r="I17" s="112"/>
      <c r="J17" s="112"/>
      <c r="K17" s="112"/>
      <c r="L17" s="113">
        <v>3967</v>
      </c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97">
        <v>827039772</v>
      </c>
      <c r="Z17" s="58">
        <v>296.45999999999998</v>
      </c>
      <c r="AA17" s="119"/>
      <c r="AB17" s="56">
        <f t="shared" si="31"/>
        <v>3670.54</v>
      </c>
      <c r="AC17" s="51"/>
      <c r="AD17" s="175"/>
      <c r="AE17" s="175"/>
      <c r="AF17" s="175"/>
      <c r="AG17" s="175"/>
    </row>
    <row r="18" spans="2:33" ht="30" hidden="1" customHeight="1" x14ac:dyDescent="0.2">
      <c r="B18" s="122"/>
      <c r="C18" s="123"/>
      <c r="D18" s="124"/>
      <c r="E18" s="101">
        <f t="shared" si="9"/>
        <v>249.21599999999998</v>
      </c>
      <c r="F18" s="56">
        <v>3738.24</v>
      </c>
      <c r="G18" s="118"/>
      <c r="H18" s="112"/>
      <c r="I18" s="112"/>
      <c r="J18" s="112"/>
      <c r="K18" s="112"/>
      <c r="L18" s="113">
        <f t="shared" si="22"/>
        <v>3738.24</v>
      </c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97" t="s">
        <v>76</v>
      </c>
      <c r="Z18" s="58">
        <v>271.57</v>
      </c>
      <c r="AA18" s="119"/>
      <c r="AB18" s="56">
        <f t="shared" si="31"/>
        <v>3466.6699999999996</v>
      </c>
      <c r="AC18" s="51"/>
      <c r="AD18" s="50"/>
      <c r="AE18" s="50"/>
      <c r="AF18" s="50"/>
      <c r="AG18" s="50"/>
    </row>
    <row r="19" spans="2:33" ht="30" hidden="1" customHeight="1" x14ac:dyDescent="0.2">
      <c r="B19" s="122"/>
      <c r="C19" s="123"/>
      <c r="D19" s="124"/>
      <c r="E19" s="101">
        <f t="shared" si="9"/>
        <v>249.21599999999998</v>
      </c>
      <c r="F19" s="56">
        <v>3738.24</v>
      </c>
      <c r="G19" s="118"/>
      <c r="H19" s="112"/>
      <c r="I19" s="112"/>
      <c r="J19" s="112"/>
      <c r="K19" s="112"/>
      <c r="L19" s="113">
        <f t="shared" si="22"/>
        <v>3738.24</v>
      </c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97" t="s">
        <v>76</v>
      </c>
      <c r="Z19" s="58">
        <v>271.57</v>
      </c>
      <c r="AA19" s="119"/>
      <c r="AB19" s="56">
        <f t="shared" si="31"/>
        <v>3466.6699999999996</v>
      </c>
      <c r="AC19" s="51"/>
      <c r="AD19" s="50"/>
      <c r="AE19" s="50"/>
      <c r="AF19" s="50"/>
      <c r="AG19" s="50"/>
    </row>
    <row r="20" spans="2:33" ht="30" hidden="1" customHeight="1" x14ac:dyDescent="0.2">
      <c r="B20" s="122"/>
      <c r="C20" s="123"/>
      <c r="D20" s="124"/>
      <c r="E20" s="101">
        <f t="shared" si="9"/>
        <v>249.21599999999998</v>
      </c>
      <c r="F20" s="56">
        <v>3738.24</v>
      </c>
      <c r="G20" s="118"/>
      <c r="H20" s="112"/>
      <c r="I20" s="112"/>
      <c r="J20" s="112"/>
      <c r="K20" s="112"/>
      <c r="L20" s="113">
        <f t="shared" si="22"/>
        <v>3738.24</v>
      </c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97" t="s">
        <v>76</v>
      </c>
      <c r="Z20" s="58">
        <v>271.57</v>
      </c>
      <c r="AA20" s="119"/>
      <c r="AB20" s="56">
        <f t="shared" si="31"/>
        <v>3466.6699999999996</v>
      </c>
      <c r="AC20" s="51"/>
      <c r="AD20" s="50"/>
      <c r="AE20" s="50"/>
      <c r="AF20" s="50"/>
      <c r="AG20" s="50"/>
    </row>
    <row r="21" spans="2:33" ht="30" hidden="1" customHeight="1" x14ac:dyDescent="0.2">
      <c r="B21" s="122"/>
      <c r="C21" s="123"/>
      <c r="D21" s="124"/>
      <c r="E21" s="101">
        <f t="shared" si="9"/>
        <v>249.21599999999998</v>
      </c>
      <c r="F21" s="56">
        <v>3738.24</v>
      </c>
      <c r="G21" s="118"/>
      <c r="H21" s="112"/>
      <c r="I21" s="112"/>
      <c r="J21" s="112"/>
      <c r="K21" s="112"/>
      <c r="L21" s="113">
        <f t="shared" si="22"/>
        <v>3738.24</v>
      </c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97" t="s">
        <v>76</v>
      </c>
      <c r="Z21" s="58">
        <v>271.57</v>
      </c>
      <c r="AA21" s="119"/>
      <c r="AB21" s="56">
        <f t="shared" si="31"/>
        <v>3466.6699999999996</v>
      </c>
      <c r="AC21" s="51"/>
      <c r="AD21" s="50"/>
      <c r="AE21" s="50"/>
      <c r="AF21" s="50"/>
      <c r="AG21" s="50"/>
    </row>
    <row r="22" spans="2:33" ht="30" hidden="1" customHeight="1" x14ac:dyDescent="0.2">
      <c r="B22" s="122"/>
      <c r="C22" s="123"/>
      <c r="D22" s="124"/>
      <c r="E22" s="101">
        <f t="shared" si="9"/>
        <v>249.21599999999998</v>
      </c>
      <c r="F22" s="56">
        <v>3738.24</v>
      </c>
      <c r="G22" s="118"/>
      <c r="H22" s="112"/>
      <c r="I22" s="112"/>
      <c r="J22" s="112"/>
      <c r="K22" s="112"/>
      <c r="L22" s="113">
        <f t="shared" si="22"/>
        <v>3738.24</v>
      </c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97" t="s">
        <v>76</v>
      </c>
      <c r="Z22" s="58">
        <v>271.57</v>
      </c>
      <c r="AA22" s="119"/>
      <c r="AB22" s="56">
        <f t="shared" si="31"/>
        <v>3466.6699999999996</v>
      </c>
      <c r="AC22" s="51"/>
      <c r="AD22" s="50"/>
      <c r="AE22" s="50"/>
      <c r="AF22" s="50"/>
      <c r="AG22" s="50"/>
    </row>
    <row r="23" spans="2:33" ht="30" hidden="1" customHeight="1" x14ac:dyDescent="0.2">
      <c r="B23" s="122"/>
      <c r="C23" s="109"/>
      <c r="D23" s="125"/>
      <c r="E23" s="101">
        <f t="shared" si="9"/>
        <v>249.21599999999998</v>
      </c>
      <c r="F23" s="56">
        <v>3738.24</v>
      </c>
      <c r="G23" s="112"/>
      <c r="H23" s="112"/>
      <c r="I23" s="112"/>
      <c r="J23" s="112"/>
      <c r="K23" s="112"/>
      <c r="L23" s="113">
        <f t="shared" si="22"/>
        <v>3738.24</v>
      </c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97" t="s">
        <v>76</v>
      </c>
      <c r="Z23" s="58">
        <v>271.57</v>
      </c>
      <c r="AA23" s="119"/>
      <c r="AB23" s="56">
        <f t="shared" si="31"/>
        <v>3466.6699999999996</v>
      </c>
      <c r="AC23" s="51"/>
      <c r="AD23" s="50"/>
      <c r="AE23" s="50"/>
      <c r="AF23" s="50"/>
      <c r="AG23" s="50"/>
    </row>
    <row r="24" spans="2:33" ht="35.25" customHeight="1" x14ac:dyDescent="0.2">
      <c r="B24" s="122">
        <v>9</v>
      </c>
      <c r="C24" s="126" t="s">
        <v>79</v>
      </c>
      <c r="D24" s="110" t="s">
        <v>71</v>
      </c>
      <c r="E24" s="101">
        <f t="shared" si="9"/>
        <v>264.46666666666664</v>
      </c>
      <c r="F24" s="56">
        <v>3967</v>
      </c>
      <c r="G24" s="112"/>
      <c r="H24" s="112"/>
      <c r="I24" s="112"/>
      <c r="J24" s="112"/>
      <c r="K24" s="112"/>
      <c r="L24" s="113">
        <v>3967</v>
      </c>
      <c r="M24" s="119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97">
        <v>827039608</v>
      </c>
      <c r="Z24" s="58">
        <v>296.45999999999998</v>
      </c>
      <c r="AA24" s="119"/>
      <c r="AB24" s="56">
        <f t="shared" si="31"/>
        <v>3670.54</v>
      </c>
      <c r="AC24" s="51"/>
      <c r="AD24" s="176"/>
      <c r="AE24" s="177"/>
      <c r="AF24" s="177"/>
      <c r="AG24" s="178"/>
    </row>
    <row r="25" spans="2:33" ht="30" customHeight="1" x14ac:dyDescent="0.2">
      <c r="B25" s="127">
        <v>10</v>
      </c>
      <c r="C25" s="128" t="s">
        <v>84</v>
      </c>
      <c r="D25" s="129" t="s">
        <v>85</v>
      </c>
      <c r="E25" s="101">
        <f t="shared" si="9"/>
        <v>266.51266666666669</v>
      </c>
      <c r="F25" s="131">
        <v>3997.69</v>
      </c>
      <c r="G25" s="130"/>
      <c r="H25" s="130"/>
      <c r="I25" s="132"/>
      <c r="J25" s="130"/>
      <c r="K25" s="130"/>
      <c r="L25" s="113">
        <f t="shared" si="22"/>
        <v>3997.69</v>
      </c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37" t="s">
        <v>86</v>
      </c>
      <c r="Z25" s="133">
        <v>299.8</v>
      </c>
      <c r="AA25" s="133"/>
      <c r="AB25" s="56">
        <f t="shared" si="31"/>
        <v>3697.89</v>
      </c>
      <c r="AC25" s="44"/>
      <c r="AD25" s="151"/>
      <c r="AE25" s="150"/>
      <c r="AF25" s="150"/>
      <c r="AG25" s="155"/>
    </row>
    <row r="26" spans="2:33" ht="3.75" hidden="1" customHeight="1" x14ac:dyDescent="0.2">
      <c r="B26" s="127"/>
      <c r="C26" s="138"/>
      <c r="D26" s="129"/>
      <c r="E26" s="101">
        <f t="shared" si="9"/>
        <v>266.51266666666669</v>
      </c>
      <c r="F26" s="131">
        <v>3997.69</v>
      </c>
      <c r="G26" s="130"/>
      <c r="H26" s="130"/>
      <c r="I26" s="132"/>
      <c r="J26" s="130"/>
      <c r="K26" s="130"/>
      <c r="L26" s="113">
        <f t="shared" si="22"/>
        <v>3997.69</v>
      </c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37" t="s">
        <v>94</v>
      </c>
      <c r="Z26" s="133">
        <v>299.8</v>
      </c>
      <c r="AA26" s="133"/>
      <c r="AB26" s="56">
        <f t="shared" si="31"/>
        <v>3697.89</v>
      </c>
      <c r="AC26" s="44"/>
      <c r="AD26" s="36"/>
      <c r="AE26" s="37"/>
      <c r="AF26" s="37"/>
      <c r="AG26" s="38"/>
    </row>
    <row r="27" spans="2:33" ht="26.25" hidden="1" customHeight="1" x14ac:dyDescent="0.2">
      <c r="B27" s="127"/>
      <c r="C27" s="138"/>
      <c r="D27" s="129"/>
      <c r="E27" s="101">
        <f t="shared" si="9"/>
        <v>266.51266666666669</v>
      </c>
      <c r="F27" s="131">
        <v>3997.69</v>
      </c>
      <c r="G27" s="130"/>
      <c r="H27" s="130"/>
      <c r="I27" s="132"/>
      <c r="J27" s="130"/>
      <c r="K27" s="130"/>
      <c r="L27" s="113">
        <f t="shared" si="22"/>
        <v>3997.69</v>
      </c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  <c r="Y27" s="137" t="s">
        <v>95</v>
      </c>
      <c r="Z27" s="133">
        <v>299.8</v>
      </c>
      <c r="AA27" s="133"/>
      <c r="AB27" s="56">
        <f t="shared" si="31"/>
        <v>3697.89</v>
      </c>
      <c r="AC27" s="43"/>
      <c r="AD27" s="27"/>
      <c r="AE27" s="28"/>
      <c r="AF27" s="28"/>
      <c r="AG27" s="29"/>
    </row>
    <row r="28" spans="2:33" ht="25.5" hidden="1" customHeight="1" x14ac:dyDescent="0.2">
      <c r="B28" s="139"/>
      <c r="C28" s="140"/>
      <c r="D28" s="141"/>
      <c r="E28" s="101">
        <f t="shared" si="9"/>
        <v>266.51266666666669</v>
      </c>
      <c r="F28" s="131">
        <v>3997.69</v>
      </c>
      <c r="G28" s="142"/>
      <c r="H28" s="142"/>
      <c r="I28" s="143"/>
      <c r="J28" s="142"/>
      <c r="K28" s="142"/>
      <c r="L28" s="113">
        <f t="shared" si="22"/>
        <v>3997.69</v>
      </c>
      <c r="M28" s="13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36"/>
      <c r="Y28" s="137" t="s">
        <v>96</v>
      </c>
      <c r="Z28" s="133">
        <v>299.8</v>
      </c>
      <c r="AA28" s="144"/>
      <c r="AB28" s="56">
        <f t="shared" si="31"/>
        <v>3697.89</v>
      </c>
      <c r="AC28" s="43"/>
      <c r="AD28" s="27"/>
      <c r="AE28" s="28"/>
      <c r="AF28" s="28"/>
      <c r="AG28" s="29"/>
    </row>
    <row r="29" spans="2:33" ht="27.75" customHeight="1" x14ac:dyDescent="0.2">
      <c r="B29" s="57">
        <v>11</v>
      </c>
      <c r="C29" s="126" t="s">
        <v>90</v>
      </c>
      <c r="D29" s="146" t="s">
        <v>91</v>
      </c>
      <c r="E29" s="101">
        <v>266.51</v>
      </c>
      <c r="F29" s="131">
        <v>3997.69</v>
      </c>
      <c r="G29" s="111"/>
      <c r="H29" s="111"/>
      <c r="I29" s="112"/>
      <c r="J29" s="111"/>
      <c r="K29" s="111"/>
      <c r="L29" s="113">
        <f t="shared" si="22"/>
        <v>3997.69</v>
      </c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37"/>
      <c r="Z29" s="133">
        <v>299.8</v>
      </c>
      <c r="AA29" s="113"/>
      <c r="AB29" s="56">
        <f t="shared" si="31"/>
        <v>3697.89</v>
      </c>
      <c r="AC29" s="44"/>
      <c r="AD29" s="152"/>
      <c r="AE29" s="153"/>
      <c r="AF29" s="153"/>
      <c r="AG29" s="154"/>
    </row>
    <row r="30" spans="2:33" ht="27.75" customHeight="1" x14ac:dyDescent="0.2">
      <c r="B30" s="57">
        <v>12</v>
      </c>
      <c r="C30" s="126" t="s">
        <v>93</v>
      </c>
      <c r="D30" s="146" t="s">
        <v>91</v>
      </c>
      <c r="E30" s="101">
        <v>264.47000000000003</v>
      </c>
      <c r="F30" s="158">
        <v>3967</v>
      </c>
      <c r="G30" s="111"/>
      <c r="H30" s="111"/>
      <c r="I30" s="112"/>
      <c r="J30" s="111"/>
      <c r="K30" s="111"/>
      <c r="L30" s="113">
        <f t="shared" si="22"/>
        <v>3967</v>
      </c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37" t="s">
        <v>97</v>
      </c>
      <c r="Z30" s="144">
        <v>296.45999999999998</v>
      </c>
      <c r="AA30" s="113"/>
      <c r="AB30" s="56">
        <f t="shared" si="31"/>
        <v>3670.54</v>
      </c>
      <c r="AC30" s="31"/>
      <c r="AD30" s="28"/>
      <c r="AE30" s="28"/>
      <c r="AF30" s="28"/>
      <c r="AG30" s="28"/>
    </row>
    <row r="31" spans="2:33" ht="27.75" customHeight="1" x14ac:dyDescent="0.2">
      <c r="B31" s="57">
        <v>13</v>
      </c>
      <c r="C31" s="126" t="s">
        <v>92</v>
      </c>
      <c r="D31" s="110" t="s">
        <v>71</v>
      </c>
      <c r="E31" s="101">
        <f t="shared" si="9"/>
        <v>249.21599999999998</v>
      </c>
      <c r="F31" s="115">
        <v>3738.24</v>
      </c>
      <c r="G31" s="111"/>
      <c r="H31" s="111"/>
      <c r="I31" s="112"/>
      <c r="J31" s="111"/>
      <c r="K31" s="111"/>
      <c r="L31" s="113">
        <f>F31</f>
        <v>3738.24</v>
      </c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5"/>
      <c r="Y31" s="137" t="s">
        <v>98</v>
      </c>
      <c r="Z31" s="113">
        <v>269.73</v>
      </c>
      <c r="AA31" s="113"/>
      <c r="AB31" s="56">
        <f t="shared" si="31"/>
        <v>3468.5099999999998</v>
      </c>
      <c r="AC31" s="31"/>
      <c r="AD31" s="28"/>
      <c r="AE31" s="28"/>
      <c r="AF31" s="28"/>
      <c r="AG31" s="28"/>
    </row>
    <row r="32" spans="2:33" ht="39.6" customHeight="1" thickBot="1" x14ac:dyDescent="0.3">
      <c r="B32" s="168" t="s">
        <v>42</v>
      </c>
      <c r="C32" s="169"/>
      <c r="D32" s="169"/>
      <c r="E32" s="170"/>
      <c r="F32" s="49">
        <f>F10+F11+F12+F13+F14+F15+F16+F17+F25+F29+F31</f>
        <v>54462.890000000007</v>
      </c>
      <c r="G32" s="33">
        <f>SUM(G8:G31)</f>
        <v>2</v>
      </c>
      <c r="H32" s="33">
        <f>SUM(H8:H31)</f>
        <v>2</v>
      </c>
      <c r="I32" s="33">
        <f>SUM(I8:I31)</f>
        <v>0</v>
      </c>
      <c r="J32" s="33">
        <f>SUM(J8:J31)</f>
        <v>0</v>
      </c>
      <c r="K32" s="49">
        <f>SUM(K8:K31)</f>
        <v>0</v>
      </c>
      <c r="L32" s="49">
        <f>L10+L11+L12+L13+L14+L15+L16+L17+L25+L29+L31</f>
        <v>54462.890000000007</v>
      </c>
      <c r="M32" s="33">
        <f t="shared" ref="M32:X32" si="51">SUM(M8:M31)</f>
        <v>0</v>
      </c>
      <c r="N32" s="33">
        <f t="shared" si="51"/>
        <v>0</v>
      </c>
      <c r="O32" s="33">
        <f t="shared" si="51"/>
        <v>25584.51</v>
      </c>
      <c r="P32" s="33" t="e">
        <f t="shared" si="51"/>
        <v>#N/A</v>
      </c>
      <c r="Q32" s="33" t="e">
        <f t="shared" si="51"/>
        <v>#N/A</v>
      </c>
      <c r="R32" s="33" t="e">
        <f t="shared" si="51"/>
        <v>#N/A</v>
      </c>
      <c r="S32" s="33" t="e">
        <f t="shared" si="51"/>
        <v>#N/A</v>
      </c>
      <c r="T32" s="33" t="e">
        <f t="shared" si="51"/>
        <v>#N/A</v>
      </c>
      <c r="U32" s="33" t="e">
        <f t="shared" si="51"/>
        <v>#N/A</v>
      </c>
      <c r="V32" s="33" t="e">
        <f t="shared" si="51"/>
        <v>#N/A</v>
      </c>
      <c r="W32" s="33" t="e">
        <f t="shared" si="51"/>
        <v>#N/A</v>
      </c>
      <c r="X32" s="33">
        <f t="shared" si="51"/>
        <v>0</v>
      </c>
      <c r="Y32" s="49"/>
      <c r="Z32" s="49">
        <f>Z10+Z11+Z12+Z13+Z14+Z15+Z16+Z17+Z25+Z29+Z31</f>
        <v>4901.630000000001</v>
      </c>
      <c r="AA32" s="49">
        <f>SUM(AA8:AA31)</f>
        <v>0</v>
      </c>
      <c r="AB32" s="156">
        <f>AB10+AB11+AB12+AB13+AB14+AB16+AB17+AB24+AB25+AB29+AB31</f>
        <v>49561.26</v>
      </c>
      <c r="AC32" s="39">
        <f>SUM(AC11:AC29)</f>
        <v>13534.450000000003</v>
      </c>
      <c r="AD32" s="5"/>
    </row>
    <row r="33" spans="3:29" ht="13.5" thickTop="1" x14ac:dyDescent="0.2">
      <c r="F33" s="34"/>
    </row>
    <row r="34" spans="3:29" x14ac:dyDescent="0.2">
      <c r="Z34" s="30"/>
      <c r="AA34" s="30"/>
    </row>
    <row r="37" spans="3:29" x14ac:dyDescent="0.2">
      <c r="C37" s="5" t="s">
        <v>62</v>
      </c>
      <c r="E37" s="5"/>
      <c r="Y37" s="5" t="s">
        <v>63</v>
      </c>
    </row>
    <row r="38" spans="3:29" x14ac:dyDescent="0.2">
      <c r="C38" s="35" t="s">
        <v>61</v>
      </c>
      <c r="E38" s="179"/>
      <c r="F38" s="179"/>
      <c r="G38" s="179"/>
      <c r="H38" s="179"/>
      <c r="I38" s="179"/>
      <c r="J38" s="179"/>
      <c r="K38" s="179"/>
      <c r="Y38" s="48" t="s">
        <v>67</v>
      </c>
      <c r="Z38" s="48"/>
      <c r="AA38" s="48"/>
      <c r="AB38" s="34"/>
      <c r="AC38" s="34"/>
    </row>
    <row r="39" spans="3:29" x14ac:dyDescent="0.2">
      <c r="C39" s="35" t="s">
        <v>100</v>
      </c>
      <c r="E39" s="30"/>
      <c r="F39" s="30"/>
      <c r="G39" s="30"/>
      <c r="H39" s="30"/>
      <c r="I39" s="30"/>
      <c r="J39" s="30"/>
      <c r="K39" s="30"/>
      <c r="L39" s="179" t="s">
        <v>73</v>
      </c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</row>
    <row r="44" spans="3:29" x14ac:dyDescent="0.2">
      <c r="D44" s="40"/>
      <c r="AB44" s="34"/>
      <c r="AC44" s="34"/>
    </row>
  </sheetData>
  <mergeCells count="23">
    <mergeCell ref="L39:AB39"/>
    <mergeCell ref="B2:AB2"/>
    <mergeCell ref="B3:AB3"/>
    <mergeCell ref="F4:L4"/>
    <mergeCell ref="P4:U4"/>
    <mergeCell ref="Z4:AA4"/>
    <mergeCell ref="E38:K38"/>
    <mergeCell ref="B4:B6"/>
    <mergeCell ref="C4:C6"/>
    <mergeCell ref="D4:D6"/>
    <mergeCell ref="E4:E6"/>
    <mergeCell ref="AD5:AG5"/>
    <mergeCell ref="B32:E32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</mergeCells>
  <pageMargins left="0.11811023622047245" right="0.11811023622047245" top="0.70866141732283472" bottom="0.70866141732283472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2021-04-15T17:05:06Z</cp:lastPrinted>
  <dcterms:created xsi:type="dcterms:W3CDTF">2000-05-05T04:08:27Z</dcterms:created>
  <dcterms:modified xsi:type="dcterms:W3CDTF">2021-04-15T17:05:10Z</dcterms:modified>
</cp:coreProperties>
</file>