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490" windowHeight="7455" tabRatio="771" activeTab="1"/>
  </bookViews>
  <sheets>
    <sheet name="tarifa" sheetId="2" r:id="rId1"/>
    <sheet name="NOMINA PC" sheetId="91" r:id="rId2"/>
  </sheets>
  <definedNames>
    <definedName name="_45" localSheetId="1">#REF!</definedName>
    <definedName name="CREDITO" localSheetId="1">#REF!</definedName>
    <definedName name="Credito1">tarifa!$F$50:$G$60</definedName>
    <definedName name="Subsidio1" localSheetId="1">tarifa!#REF!</definedName>
    <definedName name="TABLA" localSheetId="1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B26" i="91"/>
  <c r="AB27"/>
  <c r="AB28"/>
  <c r="AB29"/>
  <c r="AB30"/>
  <c r="Z31"/>
  <c r="F31"/>
  <c r="L25" l="1"/>
  <c r="AB25" s="1"/>
  <c r="AB10" l="1"/>
  <c r="L24" l="1"/>
  <c r="AB24" s="1"/>
  <c r="L23"/>
  <c r="AB23" s="1"/>
  <c r="L22"/>
  <c r="AB22" s="1"/>
  <c r="L21"/>
  <c r="AB21" s="1"/>
  <c r="L20"/>
  <c r="AB20" s="1"/>
  <c r="L19"/>
  <c r="AB19" s="1"/>
  <c r="L18"/>
  <c r="AB18" s="1"/>
  <c r="L17"/>
  <c r="AB17" s="1"/>
  <c r="L16" l="1"/>
  <c r="AB16" s="1"/>
  <c r="AC16" s="1"/>
  <c r="L12"/>
  <c r="L13"/>
  <c r="L14"/>
  <c r="L15"/>
  <c r="AB15" s="1"/>
  <c r="L11"/>
  <c r="H15"/>
  <c r="N15"/>
  <c r="AC15"/>
  <c r="H11"/>
  <c r="N11"/>
  <c r="N14"/>
  <c r="H14"/>
  <c r="N13"/>
  <c r="H12"/>
  <c r="N12"/>
  <c r="H13"/>
  <c r="M31"/>
  <c r="X31"/>
  <c r="K31"/>
  <c r="J31"/>
  <c r="I31"/>
  <c r="N8"/>
  <c r="H8"/>
  <c r="G31"/>
  <c r="D50" i="2"/>
  <c r="G50"/>
  <c r="B51"/>
  <c r="C51"/>
  <c r="D51"/>
  <c r="F51"/>
  <c r="G51"/>
  <c r="B52"/>
  <c r="C52"/>
  <c r="D52"/>
  <c r="F52"/>
  <c r="G52"/>
  <c r="B53"/>
  <c r="C53"/>
  <c r="D53"/>
  <c r="F53"/>
  <c r="G53"/>
  <c r="B54"/>
  <c r="C54"/>
  <c r="D54"/>
  <c r="F54"/>
  <c r="G54"/>
  <c r="B55"/>
  <c r="C55"/>
  <c r="D55"/>
  <c r="F55"/>
  <c r="G55"/>
  <c r="B56"/>
  <c r="C56"/>
  <c r="D56"/>
  <c r="F56"/>
  <c r="G56"/>
  <c r="B57"/>
  <c r="C57"/>
  <c r="D57"/>
  <c r="F57"/>
  <c r="G57"/>
  <c r="F58"/>
  <c r="G58"/>
  <c r="F59"/>
  <c r="G59"/>
  <c r="F60"/>
  <c r="G60"/>
  <c r="AA31" i="91"/>
  <c r="AC14" l="1"/>
  <c r="AB14"/>
  <c r="AB13"/>
  <c r="AC13" s="1"/>
  <c r="AB11"/>
  <c r="AB31" s="1"/>
  <c r="L31"/>
  <c r="AB12"/>
  <c r="AC12" s="1"/>
  <c r="O13"/>
  <c r="V13" s="1"/>
  <c r="O8"/>
  <c r="T8" s="1"/>
  <c r="T31" s="1"/>
  <c r="H31"/>
  <c r="O11"/>
  <c r="T11" s="1"/>
  <c r="O15"/>
  <c r="P15" s="1"/>
  <c r="V8"/>
  <c r="V31" s="1"/>
  <c r="R8"/>
  <c r="R31" s="1"/>
  <c r="O14"/>
  <c r="P14" s="1"/>
  <c r="Q14" s="1"/>
  <c r="P13"/>
  <c r="Q13" s="1"/>
  <c r="O12"/>
  <c r="V12" s="1"/>
  <c r="N31"/>
  <c r="R13" l="1"/>
  <c r="T14"/>
  <c r="P11"/>
  <c r="Q11" s="1"/>
  <c r="R15"/>
  <c r="P8"/>
  <c r="P31" s="1"/>
  <c r="T13"/>
  <c r="R11"/>
  <c r="S11" s="1"/>
  <c r="U11" s="1"/>
  <c r="R14"/>
  <c r="S14" s="1"/>
  <c r="U14" s="1"/>
  <c r="Q15"/>
  <c r="V11"/>
  <c r="T15"/>
  <c r="V15"/>
  <c r="O31"/>
  <c r="T12"/>
  <c r="V14"/>
  <c r="P12"/>
  <c r="Q12" s="1"/>
  <c r="S15"/>
  <c r="U15" s="1"/>
  <c r="R12"/>
  <c r="S13"/>
  <c r="U13" s="1"/>
  <c r="W13" s="1"/>
  <c r="AC11"/>
  <c r="AC31" s="1"/>
  <c r="Q8" l="1"/>
  <c r="W15"/>
  <c r="W11"/>
  <c r="W14"/>
  <c r="S12"/>
  <c r="U12" s="1"/>
  <c r="W12" s="1"/>
  <c r="Q31" l="1"/>
  <c r="S8"/>
  <c r="U8" l="1"/>
  <c r="S31"/>
  <c r="U31" l="1"/>
  <c r="W8"/>
  <c r="W31" s="1"/>
</calcChain>
</file>

<file path=xl/sharedStrings.xml><?xml version="1.0" encoding="utf-8"?>
<sst xmlns="http://schemas.openxmlformats.org/spreadsheetml/2006/main" count="130" uniqueCount="94">
  <si>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</si>
  <si>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</si>
  <si>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</si>
  <si>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</si>
  <si>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</si>
  <si>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</si>
  <si>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</si>
  <si>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</si>
  <si>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</si>
  <si>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</si>
  <si>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</si>
  <si>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</si>
  <si>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</si>
  <si>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</si>
  <si>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</si>
  <si>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</si>
  <si>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</si>
  <si>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</si>
  <si>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</si>
  <si>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</si>
  <si>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Nombre</t>
  </si>
  <si>
    <t>diario</t>
  </si>
  <si>
    <t>Bono por</t>
  </si>
  <si>
    <t>Puntualidad</t>
  </si>
  <si>
    <t>Horas</t>
  </si>
  <si>
    <t>Extras</t>
  </si>
  <si>
    <t>Otros</t>
  </si>
  <si>
    <t>Gravados</t>
  </si>
  <si>
    <t>total</t>
  </si>
  <si>
    <t>Percepcion</t>
  </si>
  <si>
    <t>Credito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</si>
  <si>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</si>
  <si>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</si>
  <si>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</si>
  <si>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</si>
  <si>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</si>
  <si>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</si>
  <si>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</si>
  <si>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</si>
  <si>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</si>
  <si>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</si>
  <si>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</si>
  <si>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</si>
  <si>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</si>
  <si>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CONVERSION DE TABLAS A QUINCENALES</t>
  </si>
  <si>
    <t>Quincenal</t>
  </si>
  <si>
    <t>( Estas tablas se actualizan si la inflacion supera el 10% de Inflacion )</t>
  </si>
  <si>
    <t>Comisiones</t>
  </si>
  <si>
    <t>Asistencia</t>
  </si>
  <si>
    <t>P A F F A , S.A. DE C.V.</t>
  </si>
  <si>
    <t>TABLAS DE TARIFA Y CREDITO AL SALARIO PARA CALCULO DE I.S.P.T.</t>
  </si>
  <si>
    <t>SUBSIDO AL EMPLEO</t>
  </si>
  <si>
    <t>MENSUAL</t>
  </si>
  <si>
    <t>Subsidio al</t>
  </si>
  <si>
    <t>Empleo</t>
  </si>
  <si>
    <t>EJERCICIO 2010</t>
  </si>
  <si>
    <t>TABLAS PUBLICADAS EL 28 DE DICIEMBRE DE 2009</t>
  </si>
  <si>
    <t>SUBSIDIO AL</t>
  </si>
  <si>
    <t>EMPLEO</t>
  </si>
  <si>
    <t>F    I    R    M    A</t>
  </si>
  <si>
    <t>MUNICIPIO DE TONILA JALISCO</t>
  </si>
  <si>
    <t>PUESTO</t>
  </si>
  <si>
    <t>PRESIDENTE MUNICIPAL</t>
  </si>
  <si>
    <t>_______________________________________</t>
  </si>
  <si>
    <t>________________________________________</t>
  </si>
  <si>
    <t>PROTECCION CIVIL</t>
  </si>
  <si>
    <t>MARCOS SILVA REYES</t>
  </si>
  <si>
    <t>J JESUS MAGAÑA MAGAÑA</t>
  </si>
  <si>
    <t>ENCARGADO DE HACIENDA MUNICIPAL</t>
  </si>
  <si>
    <t>COMANDANTE DE TURNO</t>
  </si>
  <si>
    <t>DIRECTOR PROTECCION CIVIL</t>
  </si>
  <si>
    <t>DAVID PONCE TOPETE</t>
  </si>
  <si>
    <t>ELEMENTO PROTECCION CIVIL</t>
  </si>
  <si>
    <t>JUAN ROLON CASIANO</t>
  </si>
  <si>
    <t>PROFR. JOSE MARTIN HERNANDEZ ALVAREZ</t>
  </si>
  <si>
    <t>ENFRO. URIEL ALEJANDRO MAGAÑA RENTERIA</t>
  </si>
  <si>
    <t xml:space="preserve">No. </t>
  </si>
  <si>
    <t xml:space="preserve">I.S.R. </t>
  </si>
  <si>
    <t>FORMA DE PAGO</t>
  </si>
  <si>
    <t>TRANSFERENCIA</t>
  </si>
  <si>
    <t>FELIPE SILVA HERNANDEZ</t>
  </si>
  <si>
    <t>PC-01</t>
  </si>
  <si>
    <t>MAYRA ARACELI SANCHEZ RAMIREZ</t>
  </si>
  <si>
    <t>CRISTIAN OMAR PLASCENCIA R</t>
  </si>
  <si>
    <t xml:space="preserve">GABRIELA GUADALUPE SILVA BARAJAS </t>
  </si>
  <si>
    <t>GABRIELA N RODRIGUEZ ADAME</t>
  </si>
  <si>
    <t>DIRECTOR DE SERVICIOS MEDICOS</t>
  </si>
  <si>
    <t xml:space="preserve">MAYCO CORTES RIVERA </t>
  </si>
  <si>
    <t>TUM</t>
  </si>
  <si>
    <t>ERNESTO ALONZO REYES GONZALEZ</t>
  </si>
  <si>
    <t>831697660</t>
  </si>
  <si>
    <t>NOMINA DE SUELDOS PROTECCION CIVIL DEL 1  AL 15 DE OCTUBRE  DE 2020</t>
  </si>
  <si>
    <t>LAURA LILIANA ADAME FLORES</t>
  </si>
  <si>
    <t>TOTALES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</si>
</sst>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€]* #,##0.00_-;\-[$€]* #,##0.00_-;_-[$€]* &quot;-&quot;??_-;_-@_-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B050"/>
      <name val="Arial Black"/>
      <family val="2"/>
    </font>
    <font>
      <b/>
      <sz val="20"/>
      <color theme="1"/>
      <name val="Arial"/>
      <family val="2"/>
    </font>
    <font>
      <b/>
      <sz val="11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D13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88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6" fillId="0" borderId="8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left"/>
      <protection locked="0"/>
    </xf>
    <xf numFmtId="0" fontId="0" fillId="0" borderId="10" xfId="0" applyBorder="1" applyProtection="1"/>
    <xf numFmtId="0" fontId="0" fillId="0" borderId="7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44" fontId="6" fillId="0" borderId="8" xfId="2" applyFont="1" applyBorder="1" applyAlignment="1" applyProtection="1">
      <alignment horizontal="right"/>
      <protection locked="0"/>
    </xf>
    <xf numFmtId="44" fontId="6" fillId="0" borderId="8" xfId="2" applyFont="1" applyFill="1" applyBorder="1" applyAlignment="1" applyProtection="1">
      <alignment horizontal="right"/>
    </xf>
    <xf numFmtId="44" fontId="6" fillId="0" borderId="8" xfId="2" applyFont="1" applyBorder="1" applyAlignment="1" applyProtection="1">
      <alignment horizontal="right"/>
    </xf>
    <xf numFmtId="44" fontId="6" fillId="0" borderId="0" xfId="2" applyFont="1" applyBorder="1" applyAlignment="1" applyProtection="1">
      <alignment horizontal="right"/>
    </xf>
    <xf numFmtId="44" fontId="6" fillId="2" borderId="8" xfId="2" applyFont="1" applyFill="1" applyBorder="1" applyAlignment="1" applyProtection="1">
      <alignment horizontal="right"/>
    </xf>
    <xf numFmtId="44" fontId="6" fillId="0" borderId="0" xfId="2" applyFont="1" applyFill="1" applyBorder="1" applyAlignment="1" applyProtection="1">
      <alignment horizontal="right"/>
    </xf>
    <xf numFmtId="44" fontId="5" fillId="0" borderId="8" xfId="2" applyFont="1" applyBorder="1" applyAlignment="1" applyProtection="1">
      <alignment horizontal="right"/>
      <protection locked="0"/>
    </xf>
    <xf numFmtId="44" fontId="2" fillId="0" borderId="0" xfId="2" applyFont="1" applyFill="1" applyBorder="1" applyAlignment="1" applyProtection="1">
      <alignment horizontal="right"/>
    </xf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44" fontId="2" fillId="0" borderId="4" xfId="2" applyFont="1" applyBorder="1" applyAlignment="1" applyProtection="1">
      <alignment horizontal="right"/>
    </xf>
    <xf numFmtId="0" fontId="19" fillId="0" borderId="0" xfId="0" applyFont="1" applyProtection="1"/>
    <xf numFmtId="0" fontId="1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  <protection locked="0"/>
    </xf>
    <xf numFmtId="44" fontId="6" fillId="0" borderId="12" xfId="2" applyFont="1" applyBorder="1" applyAlignment="1" applyProtection="1">
      <alignment horizontal="right"/>
    </xf>
    <xf numFmtId="44" fontId="6" fillId="0" borderId="19" xfId="2" applyFont="1" applyBorder="1" applyAlignment="1" applyProtection="1">
      <alignment horizontal="right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3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2" fillId="0" borderId="0" xfId="0" applyFont="1" applyAlignment="1" applyProtection="1"/>
    <xf numFmtId="0" fontId="5" fillId="3" borderId="4" xfId="0" applyFont="1" applyFill="1" applyBorder="1" applyAlignment="1" applyProtection="1">
      <alignment horizontal="center"/>
      <protection locked="0"/>
    </xf>
    <xf numFmtId="44" fontId="6" fillId="0" borderId="4" xfId="2" applyFont="1" applyBorder="1" applyAlignment="1" applyProtection="1">
      <alignment horizontal="right"/>
      <protection locked="0"/>
    </xf>
    <xf numFmtId="44" fontId="6" fillId="0" borderId="4" xfId="2" applyFont="1" applyFill="1" applyBorder="1" applyAlignment="1" applyProtection="1">
      <alignment horizontal="right"/>
    </xf>
    <xf numFmtId="0" fontId="0" fillId="0" borderId="4" xfId="0" applyBorder="1" applyProtection="1"/>
    <xf numFmtId="0" fontId="6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44" fontId="6" fillId="0" borderId="4" xfId="2" applyFont="1" applyBorder="1" applyAlignment="1" applyProtection="1">
      <alignment horizontal="right"/>
    </xf>
    <xf numFmtId="44" fontId="6" fillId="2" borderId="4" xfId="2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4" fontId="6" fillId="0" borderId="4" xfId="2" applyFont="1" applyFill="1" applyBorder="1" applyAlignment="1" applyProtection="1">
      <alignment horizontal="left" vertical="center"/>
      <protection locked="0"/>
    </xf>
    <xf numFmtId="44" fontId="5" fillId="0" borderId="4" xfId="2" applyFont="1" applyFill="1" applyBorder="1" applyAlignment="1" applyProtection="1">
      <alignment horizontal="left" vertical="center"/>
    </xf>
    <xf numFmtId="44" fontId="6" fillId="0" borderId="4" xfId="2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44" fontId="6" fillId="0" borderId="4" xfId="2" applyFont="1" applyBorder="1" applyAlignment="1" applyProtection="1">
      <alignment horizontal="left" vertical="center"/>
    </xf>
    <xf numFmtId="44" fontId="5" fillId="0" borderId="4" xfId="2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4" fontId="6" fillId="0" borderId="4" xfId="2" applyFont="1" applyBorder="1" applyAlignment="1" applyProtection="1">
      <alignment horizontal="left" vertical="center"/>
      <protection locked="0"/>
    </xf>
    <xf numFmtId="44" fontId="6" fillId="2" borderId="4" xfId="2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/>
      <protection locked="0"/>
    </xf>
    <xf numFmtId="44" fontId="5" fillId="0" borderId="4" xfId="2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 wrapText="1"/>
      <protection locked="0"/>
    </xf>
    <xf numFmtId="44" fontId="0" fillId="0" borderId="0" xfId="0" applyNumberFormat="1" applyBorder="1" applyProtection="1"/>
    <xf numFmtId="44" fontId="0" fillId="0" borderId="15" xfId="0" applyNumberFormat="1" applyBorder="1" applyProtection="1"/>
    <xf numFmtId="44" fontId="13" fillId="0" borderId="17" xfId="2" applyFont="1" applyBorder="1" applyAlignment="1" applyProtection="1">
      <alignment horizontal="center"/>
    </xf>
    <xf numFmtId="44" fontId="6" fillId="0" borderId="17" xfId="2" applyFont="1" applyBorder="1" applyAlignment="1" applyProtection="1">
      <alignment horizontal="right"/>
    </xf>
    <xf numFmtId="44" fontId="6" fillId="0" borderId="2" xfId="2" applyFont="1" applyBorder="1" applyAlignment="1" applyProtection="1">
      <alignment horizontal="right"/>
      <protection locked="0"/>
    </xf>
    <xf numFmtId="44" fontId="6" fillId="0" borderId="2" xfId="2" applyFont="1" applyFill="1" applyBorder="1" applyAlignment="1" applyProtection="1">
      <alignment horizontal="right"/>
    </xf>
    <xf numFmtId="44" fontId="6" fillId="0" borderId="2" xfId="2" applyFont="1" applyBorder="1" applyAlignment="1" applyProtection="1">
      <alignment horizontal="right"/>
    </xf>
    <xf numFmtId="44" fontId="6" fillId="2" borderId="2" xfId="2" applyFont="1" applyFill="1" applyBorder="1" applyAlignment="1" applyProtection="1">
      <alignment horizontal="right"/>
    </xf>
    <xf numFmtId="44" fontId="6" fillId="0" borderId="0" xfId="2" applyFont="1" applyBorder="1" applyAlignment="1" applyProtection="1">
      <alignment horizontal="right"/>
      <protection locked="0"/>
    </xf>
    <xf numFmtId="44" fontId="6" fillId="2" borderId="0" xfId="2" applyFont="1" applyFill="1" applyBorder="1" applyAlignment="1" applyProtection="1">
      <alignment horizontal="right"/>
    </xf>
    <xf numFmtId="44" fontId="3" fillId="0" borderId="7" xfId="2" applyFont="1" applyBorder="1" applyAlignment="1" applyProtection="1">
      <alignment horizontal="center"/>
    </xf>
    <xf numFmtId="44" fontId="3" fillId="2" borderId="7" xfId="2" applyFont="1" applyFill="1" applyBorder="1" applyAlignment="1" applyProtection="1">
      <alignment horizontal="center"/>
    </xf>
    <xf numFmtId="44" fontId="3" fillId="0" borderId="7" xfId="2" applyFont="1" applyFill="1" applyBorder="1" applyAlignment="1" applyProtection="1">
      <alignment horizontal="center"/>
    </xf>
    <xf numFmtId="44" fontId="3" fillId="0" borderId="11" xfId="2" applyFont="1" applyBorder="1" applyAlignment="1" applyProtection="1">
      <alignment horizontal="center"/>
    </xf>
    <xf numFmtId="44" fontId="6" fillId="0" borderId="13" xfId="2" applyFont="1" applyBorder="1" applyAlignment="1" applyProtection="1">
      <alignment horizontal="right"/>
      <protection locked="0"/>
    </xf>
    <xf numFmtId="44" fontId="6" fillId="0" borderId="15" xfId="2" applyFont="1" applyBorder="1" applyAlignment="1" applyProtection="1">
      <alignment horizontal="right"/>
      <protection locked="0"/>
    </xf>
    <xf numFmtId="44" fontId="13" fillId="0" borderId="3" xfId="2" applyFont="1" applyBorder="1" applyAlignment="1" applyProtection="1">
      <alignment horizontal="center"/>
    </xf>
    <xf numFmtId="44" fontId="6" fillId="0" borderId="1" xfId="2" applyFont="1" applyFill="1" applyBorder="1" applyAlignment="1" applyProtection="1">
      <alignment horizontal="right"/>
    </xf>
    <xf numFmtId="44" fontId="6" fillId="0" borderId="15" xfId="2" applyFont="1" applyBorder="1" applyAlignment="1" applyProtection="1">
      <alignment horizontal="right"/>
    </xf>
    <xf numFmtId="44" fontId="3" fillId="0" borderId="3" xfId="2" applyFont="1" applyBorder="1" applyAlignment="1" applyProtection="1">
      <alignment horizontal="center"/>
    </xf>
    <xf numFmtId="44" fontId="6" fillId="0" borderId="1" xfId="2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44" fontId="6" fillId="0" borderId="1" xfId="2" applyFont="1" applyBorder="1" applyAlignment="1" applyProtection="1">
      <alignment horizontal="righ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44" fontId="5" fillId="0" borderId="4" xfId="2" applyFont="1" applyBorder="1" applyAlignment="1" applyProtection="1">
      <alignment horizontal="right"/>
    </xf>
    <xf numFmtId="44" fontId="5" fillId="2" borderId="4" xfId="2" applyFont="1" applyFill="1" applyBorder="1" applyAlignment="1" applyProtection="1">
      <alignment horizontal="right"/>
    </xf>
    <xf numFmtId="44" fontId="5" fillId="0" borderId="4" xfId="2" applyFont="1" applyFill="1" applyBorder="1" applyAlignment="1" applyProtection="1">
      <alignment horizontal="right"/>
    </xf>
    <xf numFmtId="44" fontId="22" fillId="3" borderId="4" xfId="0" applyNumberFormat="1" applyFont="1" applyFill="1" applyBorder="1" applyAlignment="1" applyProtection="1">
      <alignment horizontal="left"/>
      <protection locked="0"/>
    </xf>
    <xf numFmtId="44" fontId="23" fillId="0" borderId="4" xfId="0" applyNumberFormat="1" applyFont="1" applyBorder="1"/>
    <xf numFmtId="0" fontId="3" fillId="0" borderId="11" xfId="2" applyNumberFormat="1" applyFont="1" applyBorder="1" applyAlignment="1" applyProtection="1">
      <alignment horizontal="center"/>
    </xf>
    <xf numFmtId="0" fontId="6" fillId="0" borderId="13" xfId="2" applyNumberFormat="1" applyFont="1" applyBorder="1" applyAlignment="1" applyProtection="1">
      <alignment horizontal="center"/>
    </xf>
    <xf numFmtId="0" fontId="6" fillId="0" borderId="2" xfId="2" applyNumberFormat="1" applyFont="1" applyBorder="1" applyAlignment="1" applyProtection="1">
      <alignment horizontal="center"/>
    </xf>
    <xf numFmtId="0" fontId="27" fillId="0" borderId="4" xfId="2" applyNumberFormat="1" applyFont="1" applyFill="1" applyBorder="1" applyAlignment="1" applyProtection="1">
      <alignment horizontal="center" vertical="center"/>
    </xf>
    <xf numFmtId="0" fontId="27" fillId="0" borderId="4" xfId="2" applyNumberFormat="1" applyFont="1" applyBorder="1" applyAlignment="1" applyProtection="1">
      <alignment horizontal="center" vertical="center"/>
    </xf>
    <xf numFmtId="0" fontId="27" fillId="0" borderId="4" xfId="2" applyNumberFormat="1" applyFont="1" applyBorder="1" applyAlignment="1" applyProtection="1">
      <alignment horizontal="center"/>
    </xf>
    <xf numFmtId="0" fontId="28" fillId="0" borderId="0" xfId="0" applyFont="1" applyProtection="1"/>
    <xf numFmtId="0" fontId="29" fillId="3" borderId="2" xfId="2" applyNumberFormat="1" applyFont="1" applyFill="1" applyBorder="1" applyAlignment="1" applyProtection="1">
      <alignment horizontal="center"/>
    </xf>
    <xf numFmtId="49" fontId="27" fillId="0" borderId="22" xfId="0" applyNumberFormat="1" applyFont="1" applyFill="1" applyBorder="1" applyAlignment="1" applyProtection="1">
      <alignment horizontal="center"/>
      <protection locked="0"/>
    </xf>
    <xf numFmtId="0" fontId="24" fillId="4" borderId="0" xfId="0" applyFont="1" applyFill="1" applyAlignment="1" applyProtection="1">
      <alignment horizontal="center"/>
    </xf>
    <xf numFmtId="0" fontId="24" fillId="4" borderId="0" xfId="0" applyFont="1" applyFill="1" applyProtection="1"/>
    <xf numFmtId="0" fontId="5" fillId="0" borderId="23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44" fontId="5" fillId="0" borderId="1" xfId="2" applyFont="1" applyBorder="1" applyAlignment="1" applyProtection="1">
      <alignment horizontal="right"/>
      <protection locked="0"/>
    </xf>
    <xf numFmtId="44" fontId="6" fillId="2" borderId="1" xfId="2" applyFont="1" applyFill="1" applyBorder="1" applyAlignment="1" applyProtection="1">
      <alignment horizontal="right"/>
    </xf>
    <xf numFmtId="0" fontId="21" fillId="0" borderId="24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44" fontId="7" fillId="0" borderId="25" xfId="2" applyFont="1" applyBorder="1" applyAlignment="1" applyProtection="1">
      <alignment horizontal="right" vertical="center"/>
    </xf>
    <xf numFmtId="44" fontId="7" fillId="0" borderId="25" xfId="2" applyFont="1" applyBorder="1" applyAlignment="1" applyProtection="1">
      <alignment horizontal="right"/>
    </xf>
    <xf numFmtId="44" fontId="7" fillId="0" borderId="2" xfId="2" applyFont="1" applyBorder="1" applyAlignment="1" applyProtection="1">
      <alignment horizontal="right"/>
    </xf>
    <xf numFmtId="44" fontId="4" fillId="0" borderId="4" xfId="2" applyFont="1" applyBorder="1" applyAlignment="1" applyProtection="1">
      <alignment horizontal="center"/>
    </xf>
    <xf numFmtId="44" fontId="2" fillId="0" borderId="4" xfId="2" applyFont="1" applyFill="1" applyBorder="1" applyAlignment="1" applyProtection="1">
      <alignment horizontal="right"/>
    </xf>
    <xf numFmtId="0" fontId="11" fillId="0" borderId="2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5" fillId="4" borderId="0" xfId="0" applyFont="1" applyFill="1" applyAlignment="1" applyProtection="1">
      <alignment horizontal="center"/>
    </xf>
    <xf numFmtId="0" fontId="26" fillId="4" borderId="0" xfId="0" applyFont="1" applyFill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CE52AB"/>
      <color rgb="FF2AF1F6"/>
      <color rgb="FFF8B776"/>
      <color rgb="FF77F799"/>
      <color rgb="FFCC0099"/>
      <color rgb="FF66CCFF"/>
      <color rgb="FFCD4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/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49</v>
      </c>
      <c r="C2" s="8"/>
      <c r="D2" s="8"/>
      <c r="E2" s="8"/>
      <c r="F2" s="8"/>
      <c r="G2" s="8"/>
    </row>
    <row r="3" spans="1:7">
      <c r="B3" s="9" t="s">
        <v>50</v>
      </c>
      <c r="C3" s="8"/>
      <c r="D3" s="8"/>
      <c r="E3" s="8"/>
      <c r="F3" s="8"/>
      <c r="G3" s="8"/>
    </row>
    <row r="4" spans="1:7">
      <c r="B4" s="20" t="s">
        <v>55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159" t="s">
        <v>10</v>
      </c>
      <c r="C7" s="159"/>
      <c r="D7" s="159"/>
      <c r="E7" s="8"/>
      <c r="F7" s="160" t="s">
        <v>51</v>
      </c>
      <c r="G7" s="161"/>
    </row>
    <row r="8" spans="1:7" ht="14.25" customHeight="1">
      <c r="B8" s="162" t="s">
        <v>9</v>
      </c>
      <c r="C8" s="162"/>
      <c r="D8" s="162"/>
      <c r="E8" s="8"/>
      <c r="F8" s="163" t="s">
        <v>52</v>
      </c>
      <c r="G8" s="164"/>
    </row>
    <row r="9" spans="1:7" ht="8.25" customHeight="1">
      <c r="B9" s="156"/>
      <c r="C9" s="156"/>
      <c r="D9" s="156"/>
      <c r="E9" s="8"/>
      <c r="F9" s="157"/>
      <c r="G9" s="158"/>
    </row>
    <row r="10" spans="1:7" ht="16.5" customHeight="1">
      <c r="B10" s="10" t="s">
        <v>11</v>
      </c>
      <c r="C10" s="10" t="s">
        <v>13</v>
      </c>
      <c r="D10" s="10" t="s">
        <v>7</v>
      </c>
      <c r="E10" s="8"/>
      <c r="F10" s="10" t="s">
        <v>16</v>
      </c>
      <c r="G10" s="10" t="s">
        <v>53</v>
      </c>
    </row>
    <row r="11" spans="1:7">
      <c r="A11" s="2"/>
      <c r="B11" s="10" t="s">
        <v>12</v>
      </c>
      <c r="C11" s="10" t="s">
        <v>14</v>
      </c>
      <c r="D11" s="10" t="s">
        <v>15</v>
      </c>
      <c r="E11" s="8"/>
      <c r="F11" s="10"/>
      <c r="G11" s="10" t="s">
        <v>54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>
      <c r="A22" s="1"/>
      <c r="E22" s="8"/>
      <c r="F22" s="23">
        <v>7113.91</v>
      </c>
      <c r="G22" s="23">
        <v>217.61</v>
      </c>
    </row>
    <row r="23" spans="1:7">
      <c r="B23" s="8"/>
      <c r="C23" s="8"/>
      <c r="D23" s="8"/>
      <c r="E23" s="8"/>
      <c r="F23" s="23">
        <v>7382.34</v>
      </c>
      <c r="G23" s="23">
        <v>0</v>
      </c>
    </row>
    <row r="24" spans="1:7">
      <c r="B24" s="8"/>
      <c r="C24" s="8"/>
      <c r="D24" s="8"/>
      <c r="E24" s="8"/>
      <c r="F24" s="18"/>
      <c r="G24" s="18"/>
    </row>
    <row r="25" spans="1:7">
      <c r="C25" s="8"/>
      <c r="D25" s="8"/>
      <c r="E25" s="8"/>
      <c r="F25" s="8"/>
      <c r="G25" s="8"/>
    </row>
    <row r="26" spans="1:7">
      <c r="C26" s="8"/>
      <c r="D26" s="8"/>
      <c r="E26" s="8"/>
      <c r="F26" s="8"/>
      <c r="G26" s="8"/>
    </row>
    <row r="27" spans="1:7"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B29" s="8"/>
      <c r="C29" s="8"/>
      <c r="D29" s="8"/>
      <c r="E29" s="8"/>
      <c r="F29" s="8"/>
      <c r="G29" s="8"/>
    </row>
    <row r="30" spans="1:7">
      <c r="B30" s="9" t="s">
        <v>19</v>
      </c>
      <c r="C30" s="8"/>
      <c r="D30" s="8"/>
      <c r="E30" s="8"/>
      <c r="F30" s="8"/>
      <c r="G30" s="8"/>
    </row>
    <row r="31" spans="1:7" ht="15.75">
      <c r="B31" s="19" t="s">
        <v>56</v>
      </c>
      <c r="C31" s="8"/>
      <c r="D31" s="8"/>
      <c r="E31" s="8"/>
      <c r="F31" s="8"/>
      <c r="G31" s="8"/>
    </row>
    <row r="32" spans="1:7">
      <c r="B32" s="35" t="s">
        <v>46</v>
      </c>
      <c r="C32" s="8"/>
      <c r="D32" s="8"/>
      <c r="E32" s="8"/>
      <c r="F32" s="8"/>
      <c r="G32" s="8"/>
    </row>
    <row r="41" spans="2:7">
      <c r="B41" s="6" t="s">
        <v>44</v>
      </c>
    </row>
    <row r="44" spans="2:7" ht="17.25" customHeight="1">
      <c r="B44" s="159" t="s">
        <v>10</v>
      </c>
      <c r="C44" s="159"/>
      <c r="D44" s="159"/>
      <c r="E44" s="8"/>
      <c r="F44" s="160" t="s">
        <v>57</v>
      </c>
      <c r="G44" s="161"/>
    </row>
    <row r="45" spans="2:7">
      <c r="B45" s="162" t="s">
        <v>9</v>
      </c>
      <c r="C45" s="162"/>
      <c r="D45" s="162"/>
      <c r="E45" s="8"/>
      <c r="F45" s="163" t="s">
        <v>58</v>
      </c>
      <c r="G45" s="164"/>
    </row>
    <row r="46" spans="2:7" ht="5.25" customHeight="1">
      <c r="B46" s="156"/>
      <c r="C46" s="156"/>
      <c r="D46" s="156"/>
      <c r="E46" s="8"/>
      <c r="F46" s="157"/>
      <c r="G46" s="158"/>
    </row>
    <row r="47" spans="2:7">
      <c r="B47" s="10" t="s">
        <v>11</v>
      </c>
      <c r="C47" s="10" t="s">
        <v>13</v>
      </c>
      <c r="D47" s="10" t="s">
        <v>7</v>
      </c>
      <c r="E47" s="8"/>
      <c r="F47" s="10" t="s">
        <v>16</v>
      </c>
      <c r="G47" s="10" t="s">
        <v>17</v>
      </c>
    </row>
    <row r="48" spans="2:7">
      <c r="B48" s="10" t="s">
        <v>12</v>
      </c>
      <c r="C48" s="10" t="s">
        <v>14</v>
      </c>
      <c r="D48" s="10" t="s">
        <v>15</v>
      </c>
      <c r="E48" s="8"/>
      <c r="F48" s="10"/>
      <c r="G48" s="10" t="s">
        <v>18</v>
      </c>
    </row>
    <row r="49" spans="2:7">
      <c r="B49" s="11"/>
      <c r="C49" s="11"/>
      <c r="D49" s="11"/>
      <c r="E49" s="12"/>
      <c r="F49" s="11"/>
      <c r="G49" s="11"/>
    </row>
    <row r="50" spans="2:7" ht="15.95" customHeight="1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2"/>
  <sheetViews>
    <sheetView showGridLines="0" tabSelected="1" topLeftCell="A17" zoomScale="90" zoomScaleNormal="90" workbookViewId="0">
      <selection activeCell="C29" sqref="C29"/>
    </sheetView>
  </sheetViews>
  <sheetFormatPr baseColWidth="10" defaultColWidth="11.42578125" defaultRowHeight="12.75"/>
  <cols>
    <col min="1" max="1" width="2.85546875" style="4" customWidth="1"/>
    <col min="2" max="2" width="4.42578125" style="69" customWidth="1"/>
    <col min="3" max="3" width="35.85546875" style="4" customWidth="1"/>
    <col min="4" max="4" width="21" style="4" customWidth="1"/>
    <col min="5" max="5" width="12.28515625" style="4" customWidth="1"/>
    <col min="6" max="6" width="18.85546875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0.28515625" style="4" customWidth="1"/>
    <col min="11" max="11" width="11.7109375" style="4" customWidth="1"/>
    <col min="12" max="12" width="17.85546875" style="4" customWidth="1"/>
    <col min="13" max="13" width="8.7109375" style="4" hidden="1" customWidth="1"/>
    <col min="14" max="14" width="13.140625" style="4" hidden="1" customWidth="1"/>
    <col min="15" max="17" width="11" style="4" hidden="1" customWidth="1"/>
    <col min="18" max="19" width="13.140625" style="4" hidden="1" customWidth="1"/>
    <col min="20" max="20" width="10.5703125" style="4" hidden="1" customWidth="1"/>
    <col min="21" max="21" width="10.42578125" style="4" hidden="1" customWidth="1"/>
    <col min="22" max="22" width="13.140625" style="4" hidden="1" customWidth="1"/>
    <col min="23" max="23" width="11.5703125" style="4" hidden="1" customWidth="1"/>
    <col min="24" max="24" width="1.85546875" style="4" hidden="1" customWidth="1"/>
    <col min="25" max="25" width="16.7109375" style="4" customWidth="1"/>
    <col min="26" max="26" width="15.85546875" style="4" customWidth="1"/>
    <col min="27" max="27" width="10.7109375" style="4" customWidth="1"/>
    <col min="28" max="28" width="17.42578125" style="4" customWidth="1"/>
    <col min="29" max="29" width="13.42578125" style="4" hidden="1" customWidth="1"/>
    <col min="30" max="30" width="3.140625" style="4" customWidth="1"/>
    <col min="31" max="31" width="12.28515625" style="4" bestFit="1" customWidth="1"/>
    <col min="32" max="16384" width="11.42578125" style="4"/>
  </cols>
  <sheetData>
    <row r="1" spans="2:33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2:33" ht="27.75" customHeight="1">
      <c r="B2" s="169" t="s">
        <v>60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62"/>
    </row>
    <row r="3" spans="2:33" ht="27.75" customHeight="1">
      <c r="B3" s="170" t="s">
        <v>91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63"/>
      <c r="AE3" s="140" t="s">
        <v>81</v>
      </c>
    </row>
    <row r="4" spans="2:33">
      <c r="B4" s="68"/>
      <c r="C4" s="24"/>
      <c r="D4" s="24"/>
      <c r="E4" s="25" t="s">
        <v>5</v>
      </c>
      <c r="F4" s="171" t="s">
        <v>1</v>
      </c>
      <c r="G4" s="172"/>
      <c r="H4" s="172"/>
      <c r="I4" s="172"/>
      <c r="J4" s="172"/>
      <c r="K4" s="172"/>
      <c r="L4" s="173"/>
      <c r="M4" s="26"/>
      <c r="N4" s="27" t="s">
        <v>24</v>
      </c>
      <c r="O4" s="28"/>
      <c r="P4" s="174" t="s">
        <v>8</v>
      </c>
      <c r="Q4" s="175"/>
      <c r="R4" s="175"/>
      <c r="S4" s="175"/>
      <c r="T4" s="175"/>
      <c r="U4" s="176"/>
      <c r="V4" s="27" t="s">
        <v>30</v>
      </c>
      <c r="W4" s="27" t="s">
        <v>9</v>
      </c>
      <c r="X4" s="29"/>
      <c r="Y4" s="25"/>
      <c r="Z4" s="171" t="s">
        <v>2</v>
      </c>
      <c r="AA4" s="173"/>
      <c r="AB4" s="25" t="s">
        <v>0</v>
      </c>
      <c r="AC4" s="25" t="s">
        <v>0</v>
      </c>
      <c r="AD4" s="38"/>
      <c r="AE4" s="39"/>
      <c r="AF4" s="39"/>
      <c r="AG4" s="40"/>
    </row>
    <row r="5" spans="2:33" ht="15">
      <c r="B5" s="30" t="s">
        <v>76</v>
      </c>
      <c r="C5" s="70" t="s">
        <v>20</v>
      </c>
      <c r="D5" s="70" t="s">
        <v>61</v>
      </c>
      <c r="E5" s="30" t="s">
        <v>21</v>
      </c>
      <c r="F5" s="25" t="s">
        <v>5</v>
      </c>
      <c r="G5" s="25" t="s">
        <v>22</v>
      </c>
      <c r="H5" s="25" t="s">
        <v>22</v>
      </c>
      <c r="I5" s="25" t="s">
        <v>47</v>
      </c>
      <c r="J5" s="25" t="s">
        <v>24</v>
      </c>
      <c r="K5" s="25" t="s">
        <v>26</v>
      </c>
      <c r="L5" s="25" t="s">
        <v>28</v>
      </c>
      <c r="M5" s="26"/>
      <c r="N5" s="31" t="s">
        <v>25</v>
      </c>
      <c r="O5" s="28" t="s">
        <v>31</v>
      </c>
      <c r="P5" s="28" t="s">
        <v>11</v>
      </c>
      <c r="Q5" s="28" t="s">
        <v>33</v>
      </c>
      <c r="R5" s="28" t="s">
        <v>35</v>
      </c>
      <c r="S5" s="28" t="s">
        <v>36</v>
      </c>
      <c r="T5" s="28" t="s">
        <v>13</v>
      </c>
      <c r="U5" s="28" t="s">
        <v>9</v>
      </c>
      <c r="V5" s="31" t="s">
        <v>39</v>
      </c>
      <c r="W5" s="31" t="s">
        <v>40</v>
      </c>
      <c r="X5" s="29"/>
      <c r="Y5" s="95" t="s">
        <v>78</v>
      </c>
      <c r="Z5" s="185" t="s">
        <v>77</v>
      </c>
      <c r="AA5" s="25" t="s">
        <v>6</v>
      </c>
      <c r="AB5" s="30" t="s">
        <v>3</v>
      </c>
      <c r="AC5" s="30" t="s">
        <v>3</v>
      </c>
      <c r="AD5" s="180" t="s">
        <v>59</v>
      </c>
      <c r="AE5" s="181"/>
      <c r="AF5" s="181"/>
      <c r="AG5" s="182"/>
    </row>
    <row r="6" spans="2:33">
      <c r="B6" s="30"/>
      <c r="C6" s="30"/>
      <c r="D6" s="30"/>
      <c r="E6" s="30"/>
      <c r="F6" s="30" t="s">
        <v>45</v>
      </c>
      <c r="G6" s="30" t="s">
        <v>48</v>
      </c>
      <c r="H6" s="30" t="s">
        <v>23</v>
      </c>
      <c r="I6" s="30"/>
      <c r="J6" s="30" t="s">
        <v>25</v>
      </c>
      <c r="K6" s="30" t="s">
        <v>27</v>
      </c>
      <c r="L6" s="30" t="s">
        <v>29</v>
      </c>
      <c r="M6" s="26"/>
      <c r="N6" s="31" t="s">
        <v>42</v>
      </c>
      <c r="O6" s="27" t="s">
        <v>32</v>
      </c>
      <c r="P6" s="27" t="s">
        <v>12</v>
      </c>
      <c r="Q6" s="27" t="s">
        <v>34</v>
      </c>
      <c r="R6" s="27" t="s">
        <v>34</v>
      </c>
      <c r="S6" s="27" t="s">
        <v>37</v>
      </c>
      <c r="T6" s="27" t="s">
        <v>14</v>
      </c>
      <c r="U6" s="27" t="s">
        <v>38</v>
      </c>
      <c r="V6" s="31" t="s">
        <v>18</v>
      </c>
      <c r="W6" s="32" t="s">
        <v>41</v>
      </c>
      <c r="X6" s="33"/>
      <c r="Y6" s="30"/>
      <c r="Z6" s="186"/>
      <c r="AA6" s="30" t="s">
        <v>43</v>
      </c>
      <c r="AB6" s="30" t="s">
        <v>4</v>
      </c>
      <c r="AC6" s="30" t="s">
        <v>4</v>
      </c>
      <c r="AD6" s="41"/>
      <c r="AE6" s="42"/>
      <c r="AF6" s="42"/>
      <c r="AG6" s="43"/>
    </row>
    <row r="7" spans="2:33" ht="23.45" customHeight="1">
      <c r="B7" s="25"/>
      <c r="C7" s="118" t="s">
        <v>65</v>
      </c>
      <c r="D7" s="183"/>
      <c r="E7" s="116"/>
      <c r="F7" s="113"/>
      <c r="G7" s="107"/>
      <c r="H7" s="107"/>
      <c r="I7" s="107"/>
      <c r="J7" s="107"/>
      <c r="K7" s="110"/>
      <c r="L7" s="116"/>
      <c r="M7" s="107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9"/>
      <c r="Y7" s="134"/>
      <c r="Z7" s="116"/>
      <c r="AA7" s="116"/>
      <c r="AB7" s="113"/>
      <c r="AC7" s="99"/>
      <c r="AD7" s="39"/>
      <c r="AE7" s="39"/>
      <c r="AF7" s="39"/>
      <c r="AG7" s="40"/>
    </row>
    <row r="8" spans="2:33" ht="7.15" customHeight="1">
      <c r="B8" s="122"/>
      <c r="C8" s="124"/>
      <c r="D8" s="184"/>
      <c r="E8" s="126"/>
      <c r="F8" s="114"/>
      <c r="G8" s="105">
        <v>0</v>
      </c>
      <c r="H8" s="105">
        <f t="shared" ref="H8" si="0">G8</f>
        <v>0</v>
      </c>
      <c r="I8" s="105">
        <v>0</v>
      </c>
      <c r="J8" s="105">
        <v>0</v>
      </c>
      <c r="K8" s="111"/>
      <c r="L8" s="117"/>
      <c r="M8" s="50"/>
      <c r="N8" s="106">
        <f>IF(E8=47.16,0,IF(E8&gt;47.16,J8*0.5,0))</f>
        <v>0</v>
      </c>
      <c r="O8" s="106">
        <f>F8+G8+H8+K8+N8+I8</f>
        <v>0</v>
      </c>
      <c r="P8" s="106" t="e">
        <f t="shared" ref="P8" si="1">VLOOKUP(O8,Tarifa1,1)</f>
        <v>#N/A</v>
      </c>
      <c r="Q8" s="106" t="e">
        <f t="shared" ref="Q8" si="2">O8-P8</f>
        <v>#N/A</v>
      </c>
      <c r="R8" s="106" t="e">
        <f t="shared" ref="R8" si="3">VLOOKUP(O8,Tarifa1,3)</f>
        <v>#N/A</v>
      </c>
      <c r="S8" s="106" t="e">
        <f t="shared" ref="S8" si="4">Q8*R8</f>
        <v>#N/A</v>
      </c>
      <c r="T8" s="106" t="e">
        <f t="shared" ref="T8" si="5">VLOOKUP(O8,Tarifa1,2)</f>
        <v>#N/A</v>
      </c>
      <c r="U8" s="106" t="e">
        <f t="shared" ref="U8" si="6">S8+T8</f>
        <v>#N/A</v>
      </c>
      <c r="V8" s="106" t="e">
        <f t="shared" ref="V8" si="7">VLOOKUP(O8,Credito1,2)</f>
        <v>#N/A</v>
      </c>
      <c r="W8" s="106" t="e">
        <f t="shared" ref="W8" si="8">U8-V8</f>
        <v>#N/A</v>
      </c>
      <c r="X8" s="52"/>
      <c r="Y8" s="135"/>
      <c r="Z8" s="117"/>
      <c r="AA8" s="117"/>
      <c r="AB8" s="117"/>
      <c r="AC8" s="100"/>
      <c r="AD8" s="42"/>
      <c r="AE8" s="42"/>
      <c r="AF8" s="42"/>
      <c r="AG8" s="43"/>
    </row>
    <row r="9" spans="2:33" ht="9.75" customHeight="1">
      <c r="B9" s="123"/>
      <c r="C9" s="119"/>
      <c r="D9" s="125"/>
      <c r="E9" s="101"/>
      <c r="F9" s="102"/>
      <c r="G9" s="112"/>
      <c r="H9" s="101"/>
      <c r="I9" s="101"/>
      <c r="J9" s="101"/>
      <c r="K9" s="101"/>
      <c r="L9" s="103"/>
      <c r="M9" s="115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2"/>
      <c r="Y9" s="136"/>
      <c r="Z9" s="103"/>
      <c r="AA9" s="103"/>
      <c r="AB9" s="103"/>
      <c r="AC9" s="100"/>
      <c r="AD9" s="42"/>
      <c r="AE9" s="97"/>
      <c r="AF9" s="42"/>
      <c r="AG9" s="98"/>
    </row>
    <row r="10" spans="2:33" ht="48.75" customHeight="1">
      <c r="B10" s="123">
        <v>1</v>
      </c>
      <c r="C10" s="119" t="s">
        <v>85</v>
      </c>
      <c r="D10" s="125" t="s">
        <v>86</v>
      </c>
      <c r="E10" s="101">
        <v>590.69000000000005</v>
      </c>
      <c r="F10" s="102">
        <v>8860.35</v>
      </c>
      <c r="G10" s="112"/>
      <c r="H10" s="101"/>
      <c r="I10" s="101"/>
      <c r="J10" s="101"/>
      <c r="K10" s="101"/>
      <c r="L10" s="103">
        <v>8860.35</v>
      </c>
      <c r="M10" s="115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2"/>
      <c r="Y10" s="141">
        <v>831035315</v>
      </c>
      <c r="Z10" s="103">
        <v>1360</v>
      </c>
      <c r="AA10" s="103"/>
      <c r="AB10" s="84">
        <f>L10-Z10</f>
        <v>7500.35</v>
      </c>
      <c r="AC10" s="100"/>
      <c r="AD10" s="42"/>
      <c r="AE10" s="97"/>
      <c r="AF10" s="42"/>
      <c r="AG10" s="98"/>
    </row>
    <row r="11" spans="2:33" s="66" customFormat="1" ht="44.25" customHeight="1">
      <c r="B11" s="121">
        <v>2</v>
      </c>
      <c r="C11" s="80" t="s">
        <v>73</v>
      </c>
      <c r="D11" s="120" t="s">
        <v>70</v>
      </c>
      <c r="E11" s="82">
        <v>414.31</v>
      </c>
      <c r="F11" s="83">
        <v>6214.64</v>
      </c>
      <c r="G11" s="82">
        <v>0</v>
      </c>
      <c r="H11" s="82">
        <f t="shared" ref="H11:H14" si="9">G11</f>
        <v>0</v>
      </c>
      <c r="I11" s="82">
        <v>0</v>
      </c>
      <c r="J11" s="82">
        <v>0</v>
      </c>
      <c r="K11" s="82"/>
      <c r="L11" s="84">
        <f>F11</f>
        <v>6214.64</v>
      </c>
      <c r="M11" s="84"/>
      <c r="N11" s="84">
        <f t="shared" ref="N11:N15" si="10">IF(E11=47.16,0,IF(E11&gt;47.16,J11*0.5,0))</f>
        <v>0</v>
      </c>
      <c r="O11" s="84">
        <f t="shared" ref="O11:O15" si="11">F11+G11+H11+K11+N11+I11</f>
        <v>6214.64</v>
      </c>
      <c r="P11" s="84">
        <f t="shared" ref="P11" si="12">VLOOKUP(O11,Tarifa1,1)</f>
        <v>5149.18</v>
      </c>
      <c r="Q11" s="84">
        <f t="shared" ref="Q11" si="13">O11-P11</f>
        <v>1065.46</v>
      </c>
      <c r="R11" s="84">
        <f t="shared" ref="R11" si="14">VLOOKUP(O11,Tarifa1,3)</f>
        <v>0.21360000000000001</v>
      </c>
      <c r="S11" s="84">
        <f t="shared" ref="S11" si="15">Q11*R11</f>
        <v>227.58225600000003</v>
      </c>
      <c r="T11" s="84">
        <f t="shared" ref="T11" si="16">VLOOKUP(O11,Tarifa1,2)</f>
        <v>545.30999999999995</v>
      </c>
      <c r="U11" s="84">
        <f t="shared" ref="U11" si="17">S11+T11</f>
        <v>772.89225599999997</v>
      </c>
      <c r="V11" s="84">
        <f t="shared" ref="V11" si="18">VLOOKUP(O11,Credito1,2)</f>
        <v>0</v>
      </c>
      <c r="W11" s="84">
        <f t="shared" ref="W11" si="19">U11-V11</f>
        <v>772.89225599999997</v>
      </c>
      <c r="X11" s="84"/>
      <c r="Y11" s="137">
        <v>827039403</v>
      </c>
      <c r="Z11" s="84">
        <v>689.27</v>
      </c>
      <c r="AA11" s="84"/>
      <c r="AB11" s="84">
        <f t="shared" ref="AB11:AB30" si="20">L11-Z11</f>
        <v>5525.3700000000008</v>
      </c>
      <c r="AC11" s="84">
        <f>SUM(AB11/2)</f>
        <v>2762.6850000000004</v>
      </c>
      <c r="AD11" s="177"/>
      <c r="AE11" s="177"/>
      <c r="AF11" s="177"/>
      <c r="AG11" s="177"/>
    </row>
    <row r="12" spans="2:33" s="67" customFormat="1" ht="44.25" customHeight="1">
      <c r="B12" s="85">
        <v>3</v>
      </c>
      <c r="C12" s="80" t="s">
        <v>71</v>
      </c>
      <c r="D12" s="81" t="s">
        <v>69</v>
      </c>
      <c r="E12" s="82">
        <v>306.27</v>
      </c>
      <c r="F12" s="83">
        <v>4594.04</v>
      </c>
      <c r="G12" s="87">
        <v>2</v>
      </c>
      <c r="H12" s="87">
        <f t="shared" ref="H12" si="21">G12</f>
        <v>2</v>
      </c>
      <c r="I12" s="87">
        <v>0</v>
      </c>
      <c r="J12" s="87">
        <v>0</v>
      </c>
      <c r="K12" s="87"/>
      <c r="L12" s="84">
        <f t="shared" ref="L12:L25" si="22">F12</f>
        <v>4594.04</v>
      </c>
      <c r="M12" s="83"/>
      <c r="N12" s="83">
        <f t="shared" si="10"/>
        <v>0</v>
      </c>
      <c r="O12" s="83">
        <f t="shared" si="11"/>
        <v>4598.04</v>
      </c>
      <c r="P12" s="83">
        <f t="shared" ref="P12" si="23">VLOOKUP(O12,Tarifa1,1)</f>
        <v>4300.7550000000001</v>
      </c>
      <c r="Q12" s="83">
        <f t="shared" ref="Q12" si="24">O12-P12</f>
        <v>297.28499999999985</v>
      </c>
      <c r="R12" s="83">
        <f t="shared" ref="R12" si="25">VLOOKUP(O12,Tarifa1,3)</f>
        <v>0.1792</v>
      </c>
      <c r="S12" s="83">
        <f t="shared" ref="S12" si="26">Q12*R12</f>
        <v>53.273471999999977</v>
      </c>
      <c r="T12" s="83">
        <f t="shared" ref="T12" si="27">VLOOKUP(O12,Tarifa1,2)</f>
        <v>393.27499999999998</v>
      </c>
      <c r="U12" s="83">
        <f t="shared" ref="U12" si="28">S12+T12</f>
        <v>446.54847199999995</v>
      </c>
      <c r="V12" s="83">
        <f t="shared" ref="V12" si="29">VLOOKUP(O12,Credito1,2)</f>
        <v>0</v>
      </c>
      <c r="W12" s="83">
        <f t="shared" ref="W12" si="30">U12-V12</f>
        <v>446.54847199999995</v>
      </c>
      <c r="X12" s="83"/>
      <c r="Y12" s="137">
        <v>827038997</v>
      </c>
      <c r="Z12" s="83">
        <v>395.63</v>
      </c>
      <c r="AA12" s="84"/>
      <c r="AB12" s="84">
        <f t="shared" si="20"/>
        <v>4198.41</v>
      </c>
      <c r="AC12" s="86">
        <f t="shared" ref="AC12:AC14" si="31">SUM(AB12/2)</f>
        <v>2099.2049999999999</v>
      </c>
      <c r="AD12" s="178"/>
      <c r="AE12" s="178"/>
      <c r="AF12" s="178"/>
      <c r="AG12" s="178"/>
    </row>
    <row r="13" spans="2:33" s="67" customFormat="1" ht="44.25" customHeight="1">
      <c r="B13" s="85">
        <v>4</v>
      </c>
      <c r="C13" s="80" t="s">
        <v>66</v>
      </c>
      <c r="D13" s="88" t="s">
        <v>69</v>
      </c>
      <c r="E13" s="82">
        <v>358.63</v>
      </c>
      <c r="F13" s="83">
        <v>5379.5</v>
      </c>
      <c r="G13" s="89">
        <v>0</v>
      </c>
      <c r="H13" s="89">
        <f t="shared" si="9"/>
        <v>0</v>
      </c>
      <c r="I13" s="89">
        <v>0</v>
      </c>
      <c r="J13" s="89">
        <v>0</v>
      </c>
      <c r="K13" s="89"/>
      <c r="L13" s="84">
        <f t="shared" si="22"/>
        <v>5379.5</v>
      </c>
      <c r="M13" s="83"/>
      <c r="N13" s="83">
        <f t="shared" si="10"/>
        <v>0</v>
      </c>
      <c r="O13" s="83">
        <f t="shared" si="11"/>
        <v>5379.5</v>
      </c>
      <c r="P13" s="83">
        <f t="shared" ref="P13:P14" si="32">VLOOKUP(O13,Tarifa1,1)</f>
        <v>5149.18</v>
      </c>
      <c r="Q13" s="83">
        <f t="shared" ref="Q13:Q14" si="33">O13-P13</f>
        <v>230.31999999999971</v>
      </c>
      <c r="R13" s="83">
        <f t="shared" ref="R13:R14" si="34">VLOOKUP(O13,Tarifa1,3)</f>
        <v>0.21360000000000001</v>
      </c>
      <c r="S13" s="83">
        <f t="shared" ref="S13:S14" si="35">Q13*R13</f>
        <v>49.196351999999941</v>
      </c>
      <c r="T13" s="83">
        <f t="shared" ref="T13:T14" si="36">VLOOKUP(O13,Tarifa1,2)</f>
        <v>545.30999999999995</v>
      </c>
      <c r="U13" s="83">
        <f t="shared" ref="U13:U14" si="37">S13+T13</f>
        <v>594.50635199999988</v>
      </c>
      <c r="V13" s="83">
        <f t="shared" ref="V13:V14" si="38">VLOOKUP(O13,Credito1,2)</f>
        <v>0</v>
      </c>
      <c r="W13" s="83">
        <f t="shared" ref="W13:W14" si="39">U13-V13</f>
        <v>594.50635199999988</v>
      </c>
      <c r="X13" s="83"/>
      <c r="Y13" s="137">
        <v>827039098</v>
      </c>
      <c r="Z13" s="83">
        <v>529.6</v>
      </c>
      <c r="AA13" s="84"/>
      <c r="AB13" s="84">
        <f t="shared" si="20"/>
        <v>4849.8999999999996</v>
      </c>
      <c r="AC13" s="86">
        <f t="shared" si="31"/>
        <v>2424.9499999999998</v>
      </c>
      <c r="AD13" s="177"/>
      <c r="AE13" s="177"/>
      <c r="AF13" s="177"/>
      <c r="AG13" s="177"/>
    </row>
    <row r="14" spans="2:33" s="67" customFormat="1" ht="40.5" customHeight="1">
      <c r="B14" s="85">
        <v>5</v>
      </c>
      <c r="C14" s="80" t="s">
        <v>67</v>
      </c>
      <c r="D14" s="88" t="s">
        <v>72</v>
      </c>
      <c r="E14" s="82">
        <v>306.27</v>
      </c>
      <c r="F14" s="83">
        <v>4594.04</v>
      </c>
      <c r="G14" s="89">
        <v>0</v>
      </c>
      <c r="H14" s="89">
        <f t="shared" si="9"/>
        <v>0</v>
      </c>
      <c r="I14" s="89">
        <v>0</v>
      </c>
      <c r="J14" s="89">
        <v>0</v>
      </c>
      <c r="K14" s="89"/>
      <c r="L14" s="84">
        <f t="shared" si="22"/>
        <v>4594.04</v>
      </c>
      <c r="M14" s="83"/>
      <c r="N14" s="83">
        <f t="shared" si="10"/>
        <v>0</v>
      </c>
      <c r="O14" s="83">
        <f t="shared" si="11"/>
        <v>4594.04</v>
      </c>
      <c r="P14" s="83">
        <f t="shared" si="32"/>
        <v>4300.7550000000001</v>
      </c>
      <c r="Q14" s="83">
        <f t="shared" si="33"/>
        <v>293.28499999999985</v>
      </c>
      <c r="R14" s="83">
        <f t="shared" si="34"/>
        <v>0.1792</v>
      </c>
      <c r="S14" s="83">
        <f t="shared" si="35"/>
        <v>52.556671999999971</v>
      </c>
      <c r="T14" s="83">
        <f t="shared" si="36"/>
        <v>393.27499999999998</v>
      </c>
      <c r="U14" s="83">
        <f t="shared" si="37"/>
        <v>445.83167199999997</v>
      </c>
      <c r="V14" s="83">
        <f t="shared" si="38"/>
        <v>0</v>
      </c>
      <c r="W14" s="83">
        <f t="shared" si="39"/>
        <v>445.83167199999997</v>
      </c>
      <c r="X14" s="83"/>
      <c r="Y14" s="137">
        <v>827041424</v>
      </c>
      <c r="Z14" s="83">
        <v>395.63</v>
      </c>
      <c r="AA14" s="84"/>
      <c r="AB14" s="84">
        <f t="shared" si="20"/>
        <v>4198.41</v>
      </c>
      <c r="AC14" s="86">
        <f t="shared" si="31"/>
        <v>2099.2049999999999</v>
      </c>
      <c r="AD14" s="178"/>
      <c r="AE14" s="178"/>
      <c r="AF14" s="178"/>
      <c r="AG14" s="178"/>
    </row>
    <row r="15" spans="2:33" s="67" customFormat="1" ht="36.75" customHeight="1">
      <c r="B15" s="85">
        <v>6</v>
      </c>
      <c r="C15" s="80" t="s">
        <v>83</v>
      </c>
      <c r="D15" s="88" t="s">
        <v>72</v>
      </c>
      <c r="E15" s="82">
        <v>239.63</v>
      </c>
      <c r="F15" s="84">
        <v>3594.46</v>
      </c>
      <c r="G15" s="89">
        <v>0</v>
      </c>
      <c r="H15" s="89">
        <f t="shared" ref="H15" si="40">G15</f>
        <v>0</v>
      </c>
      <c r="I15" s="89">
        <v>0</v>
      </c>
      <c r="J15" s="89">
        <v>0</v>
      </c>
      <c r="K15" s="89"/>
      <c r="L15" s="84">
        <f t="shared" si="22"/>
        <v>3594.46</v>
      </c>
      <c r="M15" s="86"/>
      <c r="N15" s="90">
        <f t="shared" si="10"/>
        <v>0</v>
      </c>
      <c r="O15" s="90">
        <f t="shared" si="11"/>
        <v>3594.46</v>
      </c>
      <c r="P15" s="90">
        <f t="shared" ref="P15" si="41">VLOOKUP(O15,Tarifa1,1)</f>
        <v>2105.21</v>
      </c>
      <c r="Q15" s="90">
        <f t="shared" ref="Q15" si="42">O15-P15</f>
        <v>1489.25</v>
      </c>
      <c r="R15" s="90">
        <f t="shared" ref="R15" si="43">VLOOKUP(O15,Tarifa1,3)</f>
        <v>0.10879999999999999</v>
      </c>
      <c r="S15" s="90">
        <f t="shared" ref="S15" si="44">Q15*R15</f>
        <v>162.03039999999999</v>
      </c>
      <c r="T15" s="90">
        <f t="shared" ref="T15" si="45">VLOOKUP(O15,Tarifa1,2)</f>
        <v>123.61499999999999</v>
      </c>
      <c r="U15" s="90">
        <f t="shared" ref="U15" si="46">S15+T15</f>
        <v>285.6454</v>
      </c>
      <c r="V15" s="90">
        <f t="shared" ref="V15" si="47">VLOOKUP(O15,Credito1,2)</f>
        <v>108.80500000000001</v>
      </c>
      <c r="W15" s="90">
        <f t="shared" ref="W15" si="48">U15-V15</f>
        <v>176.84039999999999</v>
      </c>
      <c r="X15" s="84"/>
      <c r="Y15" s="138">
        <v>827039764</v>
      </c>
      <c r="Z15" s="86">
        <v>269.68</v>
      </c>
      <c r="AA15" s="84"/>
      <c r="AB15" s="84">
        <f t="shared" si="20"/>
        <v>3324.78</v>
      </c>
      <c r="AC15" s="86">
        <f t="shared" ref="AC15:AC16" si="49">SUM(AB15/2)</f>
        <v>1662.39</v>
      </c>
      <c r="AD15" s="178"/>
      <c r="AE15" s="178"/>
      <c r="AF15" s="178"/>
      <c r="AG15" s="178"/>
    </row>
    <row r="16" spans="2:33" ht="30" customHeight="1">
      <c r="B16" s="76">
        <v>7</v>
      </c>
      <c r="C16" s="91" t="s">
        <v>80</v>
      </c>
      <c r="D16" s="96" t="s">
        <v>72</v>
      </c>
      <c r="E16" s="82">
        <v>239.63</v>
      </c>
      <c r="F16" s="84">
        <v>3594.46</v>
      </c>
      <c r="G16" s="73"/>
      <c r="H16" s="73"/>
      <c r="I16" s="92"/>
      <c r="J16" s="73"/>
      <c r="K16" s="73"/>
      <c r="L16" s="78">
        <f t="shared" si="22"/>
        <v>3594.46</v>
      </c>
      <c r="M16" s="78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4"/>
      <c r="Y16" s="139">
        <v>827039128</v>
      </c>
      <c r="Z16" s="86">
        <v>269.68</v>
      </c>
      <c r="AA16" s="78"/>
      <c r="AB16" s="84">
        <f t="shared" si="20"/>
        <v>3324.78</v>
      </c>
      <c r="AC16" s="78">
        <f t="shared" si="49"/>
        <v>1662.39</v>
      </c>
      <c r="AD16" s="179"/>
      <c r="AE16" s="179"/>
      <c r="AF16" s="179"/>
      <c r="AG16" s="179"/>
    </row>
    <row r="17" spans="2:33" ht="33.75" customHeight="1">
      <c r="B17" s="93">
        <v>8</v>
      </c>
      <c r="C17" s="128" t="s">
        <v>84</v>
      </c>
      <c r="D17" s="96" t="s">
        <v>72</v>
      </c>
      <c r="E17" s="82">
        <v>239.63</v>
      </c>
      <c r="F17" s="84">
        <v>3594.46</v>
      </c>
      <c r="G17" s="133"/>
      <c r="H17" s="92"/>
      <c r="I17" s="92"/>
      <c r="J17" s="92"/>
      <c r="K17" s="92"/>
      <c r="L17" s="78">
        <f t="shared" si="22"/>
        <v>3594.46</v>
      </c>
      <c r="M17" s="129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1"/>
      <c r="Y17" s="139">
        <v>827039772</v>
      </c>
      <c r="Z17" s="86">
        <v>269.68</v>
      </c>
      <c r="AA17" s="129"/>
      <c r="AB17" s="84">
        <f t="shared" si="20"/>
        <v>3324.78</v>
      </c>
      <c r="AC17" s="78"/>
      <c r="AD17" s="179"/>
      <c r="AE17" s="179"/>
      <c r="AF17" s="179"/>
      <c r="AG17" s="179"/>
    </row>
    <row r="18" spans="2:33" ht="30" hidden="1" customHeight="1">
      <c r="B18" s="94"/>
      <c r="C18" s="127"/>
      <c r="D18" s="132"/>
      <c r="E18" s="82">
        <v>239.63</v>
      </c>
      <c r="F18" s="84">
        <v>3594.46</v>
      </c>
      <c r="G18" s="133"/>
      <c r="H18" s="92"/>
      <c r="I18" s="92"/>
      <c r="J18" s="92"/>
      <c r="K18" s="92"/>
      <c r="L18" s="78">
        <f t="shared" si="22"/>
        <v>3594.46</v>
      </c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1"/>
      <c r="Y18" s="139" t="s">
        <v>79</v>
      </c>
      <c r="Z18" s="86">
        <v>269.68</v>
      </c>
      <c r="AA18" s="129"/>
      <c r="AB18" s="84">
        <f t="shared" si="20"/>
        <v>3324.78</v>
      </c>
      <c r="AC18" s="78"/>
      <c r="AD18" s="75"/>
      <c r="AE18" s="75"/>
      <c r="AF18" s="75"/>
      <c r="AG18" s="75"/>
    </row>
    <row r="19" spans="2:33" ht="30" hidden="1" customHeight="1">
      <c r="B19" s="94"/>
      <c r="C19" s="127"/>
      <c r="D19" s="132"/>
      <c r="E19" s="82">
        <v>239.63</v>
      </c>
      <c r="F19" s="84">
        <v>3594.46</v>
      </c>
      <c r="G19" s="133"/>
      <c r="H19" s="92"/>
      <c r="I19" s="92"/>
      <c r="J19" s="92"/>
      <c r="K19" s="92"/>
      <c r="L19" s="78">
        <f t="shared" si="22"/>
        <v>3594.46</v>
      </c>
      <c r="M19" s="12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1"/>
      <c r="Y19" s="139" t="s">
        <v>79</v>
      </c>
      <c r="Z19" s="86">
        <v>269.68</v>
      </c>
      <c r="AA19" s="129"/>
      <c r="AB19" s="84">
        <f t="shared" si="20"/>
        <v>3324.78</v>
      </c>
      <c r="AC19" s="78"/>
      <c r="AD19" s="75"/>
      <c r="AE19" s="75"/>
      <c r="AF19" s="75"/>
      <c r="AG19" s="75"/>
    </row>
    <row r="20" spans="2:33" ht="30" hidden="1" customHeight="1">
      <c r="B20" s="94"/>
      <c r="C20" s="127"/>
      <c r="D20" s="132"/>
      <c r="E20" s="82">
        <v>239.63</v>
      </c>
      <c r="F20" s="84">
        <v>3594.46</v>
      </c>
      <c r="G20" s="133"/>
      <c r="H20" s="92"/>
      <c r="I20" s="92"/>
      <c r="J20" s="92"/>
      <c r="K20" s="92"/>
      <c r="L20" s="78">
        <f t="shared" si="22"/>
        <v>3594.46</v>
      </c>
      <c r="M20" s="12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1"/>
      <c r="Y20" s="139" t="s">
        <v>79</v>
      </c>
      <c r="Z20" s="86">
        <v>269.68</v>
      </c>
      <c r="AA20" s="129"/>
      <c r="AB20" s="84">
        <f t="shared" si="20"/>
        <v>3324.78</v>
      </c>
      <c r="AC20" s="78"/>
      <c r="AD20" s="75"/>
      <c r="AE20" s="75"/>
      <c r="AF20" s="75"/>
      <c r="AG20" s="75"/>
    </row>
    <row r="21" spans="2:33" ht="30" hidden="1" customHeight="1">
      <c r="B21" s="94"/>
      <c r="C21" s="127"/>
      <c r="D21" s="132"/>
      <c r="E21" s="82">
        <v>239.63</v>
      </c>
      <c r="F21" s="84">
        <v>3594.46</v>
      </c>
      <c r="G21" s="133"/>
      <c r="H21" s="92"/>
      <c r="I21" s="92"/>
      <c r="J21" s="92"/>
      <c r="K21" s="92"/>
      <c r="L21" s="78">
        <f t="shared" si="22"/>
        <v>3594.46</v>
      </c>
      <c r="M21" s="12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1"/>
      <c r="Y21" s="139" t="s">
        <v>79</v>
      </c>
      <c r="Z21" s="86">
        <v>269.68</v>
      </c>
      <c r="AA21" s="129"/>
      <c r="AB21" s="84">
        <f t="shared" si="20"/>
        <v>3324.78</v>
      </c>
      <c r="AC21" s="78"/>
      <c r="AD21" s="75"/>
      <c r="AE21" s="75"/>
      <c r="AF21" s="75"/>
      <c r="AG21" s="75"/>
    </row>
    <row r="22" spans="2:33" ht="30" hidden="1" customHeight="1">
      <c r="B22" s="94"/>
      <c r="C22" s="127"/>
      <c r="D22" s="132"/>
      <c r="E22" s="82">
        <v>239.63</v>
      </c>
      <c r="F22" s="84">
        <v>3594.46</v>
      </c>
      <c r="G22" s="133"/>
      <c r="H22" s="92"/>
      <c r="I22" s="92"/>
      <c r="J22" s="92"/>
      <c r="K22" s="92"/>
      <c r="L22" s="78">
        <f t="shared" si="22"/>
        <v>3594.46</v>
      </c>
      <c r="M22" s="12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1"/>
      <c r="Y22" s="139" t="s">
        <v>79</v>
      </c>
      <c r="Z22" s="86">
        <v>269.68</v>
      </c>
      <c r="AA22" s="129"/>
      <c r="AB22" s="84">
        <f t="shared" si="20"/>
        <v>3324.78</v>
      </c>
      <c r="AC22" s="78"/>
      <c r="AD22" s="75"/>
      <c r="AE22" s="75"/>
      <c r="AF22" s="75"/>
      <c r="AG22" s="75"/>
    </row>
    <row r="23" spans="2:33" ht="30" hidden="1" customHeight="1">
      <c r="B23" s="94"/>
      <c r="C23" s="91"/>
      <c r="D23" s="72"/>
      <c r="E23" s="82">
        <v>239.63</v>
      </c>
      <c r="F23" s="84">
        <v>3594.46</v>
      </c>
      <c r="G23" s="92"/>
      <c r="H23" s="92"/>
      <c r="I23" s="92"/>
      <c r="J23" s="92"/>
      <c r="K23" s="92"/>
      <c r="L23" s="78">
        <f t="shared" si="22"/>
        <v>3594.46</v>
      </c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1"/>
      <c r="Y23" s="139" t="s">
        <v>79</v>
      </c>
      <c r="Z23" s="86">
        <v>269.68</v>
      </c>
      <c r="AA23" s="129"/>
      <c r="AB23" s="84">
        <f t="shared" si="20"/>
        <v>3324.78</v>
      </c>
      <c r="AC23" s="78"/>
      <c r="AD23" s="75"/>
      <c r="AE23" s="75"/>
      <c r="AF23" s="75"/>
      <c r="AG23" s="75"/>
    </row>
    <row r="24" spans="2:33" ht="35.25" customHeight="1">
      <c r="B24" s="94">
        <v>9</v>
      </c>
      <c r="C24" s="77" t="s">
        <v>82</v>
      </c>
      <c r="D24" s="96" t="s">
        <v>72</v>
      </c>
      <c r="E24" s="82">
        <v>239.63</v>
      </c>
      <c r="F24" s="84">
        <v>3594.46</v>
      </c>
      <c r="G24" s="92"/>
      <c r="H24" s="92"/>
      <c r="I24" s="92"/>
      <c r="J24" s="92"/>
      <c r="K24" s="92"/>
      <c r="L24" s="78">
        <f t="shared" si="22"/>
        <v>3594.46</v>
      </c>
      <c r="M24" s="129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  <c r="Y24" s="139">
        <v>827039608</v>
      </c>
      <c r="Z24" s="86">
        <v>269.68</v>
      </c>
      <c r="AA24" s="129"/>
      <c r="AB24" s="84">
        <f t="shared" si="20"/>
        <v>3324.78</v>
      </c>
      <c r="AC24" s="78"/>
      <c r="AD24" s="165"/>
      <c r="AE24" s="166"/>
      <c r="AF24" s="166"/>
      <c r="AG24" s="167"/>
    </row>
    <row r="25" spans="2:33" ht="30" customHeight="1">
      <c r="B25" s="36">
        <v>10</v>
      </c>
      <c r="C25" s="37" t="s">
        <v>87</v>
      </c>
      <c r="D25" s="45" t="s">
        <v>88</v>
      </c>
      <c r="E25" s="47">
        <v>256.26</v>
      </c>
      <c r="F25" s="48">
        <v>3843.93</v>
      </c>
      <c r="G25" s="47"/>
      <c r="H25" s="47"/>
      <c r="I25" s="53"/>
      <c r="J25" s="47"/>
      <c r="K25" s="47"/>
      <c r="L25" s="49">
        <f t="shared" si="22"/>
        <v>3843.93</v>
      </c>
      <c r="M25" s="50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  <c r="Y25" s="142" t="s">
        <v>90</v>
      </c>
      <c r="Z25" s="49">
        <v>296.82</v>
      </c>
      <c r="AA25" s="49"/>
      <c r="AB25" s="84">
        <f t="shared" si="20"/>
        <v>3547.1099999999997</v>
      </c>
      <c r="AC25" s="65"/>
      <c r="AD25" s="57"/>
      <c r="AE25" s="58"/>
      <c r="AF25" s="58"/>
      <c r="AG25" s="59"/>
    </row>
    <row r="26" spans="2:33" ht="3.75" hidden="1" customHeight="1">
      <c r="B26" s="36"/>
      <c r="C26" s="44"/>
      <c r="D26" s="45"/>
      <c r="E26" s="47"/>
      <c r="F26" s="48"/>
      <c r="G26" s="47"/>
      <c r="H26" s="47"/>
      <c r="I26" s="53"/>
      <c r="J26" s="47"/>
      <c r="K26" s="47"/>
      <c r="L26" s="49"/>
      <c r="M26" s="50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2"/>
      <c r="Y26" s="49"/>
      <c r="Z26" s="49"/>
      <c r="AA26" s="49"/>
      <c r="AB26" s="84">
        <f t="shared" si="20"/>
        <v>0</v>
      </c>
      <c r="AC26" s="65"/>
      <c r="AD26" s="57"/>
      <c r="AE26" s="58"/>
      <c r="AF26" s="58"/>
      <c r="AG26" s="59"/>
    </row>
    <row r="27" spans="2:33" ht="26.25" hidden="1" customHeight="1">
      <c r="B27" s="36"/>
      <c r="C27" s="44"/>
      <c r="D27" s="45"/>
      <c r="E27" s="47"/>
      <c r="F27" s="48"/>
      <c r="G27" s="47"/>
      <c r="H27" s="47"/>
      <c r="I27" s="53"/>
      <c r="J27" s="47"/>
      <c r="K27" s="47"/>
      <c r="L27" s="49"/>
      <c r="M27" s="50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  <c r="Y27" s="49"/>
      <c r="Z27" s="49"/>
      <c r="AA27" s="49"/>
      <c r="AB27" s="84">
        <f t="shared" si="20"/>
        <v>0</v>
      </c>
      <c r="AC27" s="64"/>
      <c r="AD27" s="41"/>
      <c r="AE27" s="42"/>
      <c r="AF27" s="42"/>
      <c r="AG27" s="43"/>
    </row>
    <row r="28" spans="2:33" ht="25.5" hidden="1" customHeight="1">
      <c r="B28" s="36"/>
      <c r="C28" s="44"/>
      <c r="D28" s="45"/>
      <c r="E28" s="47"/>
      <c r="F28" s="48"/>
      <c r="G28" s="47"/>
      <c r="H28" s="47"/>
      <c r="I28" s="53"/>
      <c r="J28" s="47"/>
      <c r="K28" s="47"/>
      <c r="L28" s="49"/>
      <c r="M28" s="50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2"/>
      <c r="Y28" s="49"/>
      <c r="Z28" s="49"/>
      <c r="AA28" s="49"/>
      <c r="AB28" s="84">
        <f t="shared" si="20"/>
        <v>0</v>
      </c>
      <c r="AC28" s="64"/>
      <c r="AD28" s="41"/>
      <c r="AE28" s="42"/>
      <c r="AF28" s="42"/>
      <c r="AG28" s="43"/>
    </row>
    <row r="29" spans="2:33" ht="29.25" customHeight="1">
      <c r="B29" s="122">
        <v>11</v>
      </c>
      <c r="C29" s="145" t="s">
        <v>89</v>
      </c>
      <c r="D29" s="146" t="s">
        <v>88</v>
      </c>
      <c r="E29" s="126">
        <v>256.26</v>
      </c>
      <c r="F29" s="114">
        <v>3843.93</v>
      </c>
      <c r="G29" s="126"/>
      <c r="H29" s="126"/>
      <c r="I29" s="147"/>
      <c r="J29" s="126"/>
      <c r="K29" s="126"/>
      <c r="L29" s="117">
        <v>3843.93</v>
      </c>
      <c r="M29" s="50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52"/>
      <c r="Y29" s="117"/>
      <c r="Z29" s="117">
        <v>296.82</v>
      </c>
      <c r="AA29" s="117"/>
      <c r="AB29" s="84">
        <f t="shared" si="20"/>
        <v>3547.1099999999997</v>
      </c>
      <c r="AC29" s="65"/>
      <c r="AD29" s="57"/>
      <c r="AE29" s="58"/>
      <c r="AF29" s="58"/>
      <c r="AG29" s="59"/>
    </row>
    <row r="30" spans="2:33" ht="35.25" customHeight="1">
      <c r="B30" s="76">
        <v>12</v>
      </c>
      <c r="C30" s="187" t="s">
        <v>92</v>
      </c>
      <c r="D30" s="96" t="s">
        <v>72</v>
      </c>
      <c r="E30" s="154">
        <v>239.63</v>
      </c>
      <c r="F30" s="60">
        <v>3594.46</v>
      </c>
      <c r="G30" s="60"/>
      <c r="H30" s="60"/>
      <c r="I30" s="60"/>
      <c r="J30" s="60"/>
      <c r="K30" s="60"/>
      <c r="L30" s="60">
        <v>3594.46</v>
      </c>
      <c r="M30" s="60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>
        <v>269.68</v>
      </c>
      <c r="AA30" s="155"/>
      <c r="AB30" s="84">
        <f t="shared" si="20"/>
        <v>3324.78</v>
      </c>
      <c r="AC30" s="54"/>
    </row>
    <row r="31" spans="2:33" ht="39.6" customHeight="1" thickBot="1">
      <c r="B31" s="34"/>
      <c r="C31" s="149" t="s">
        <v>93</v>
      </c>
      <c r="D31" s="149"/>
      <c r="E31" s="150"/>
      <c r="F31" s="151">
        <f>(F10+F11+F12+F13+F14+F15+F16+F17+F24+F25+F29+F30)</f>
        <v>55302.73</v>
      </c>
      <c r="G31" s="152">
        <f t="shared" ref="G31:AA31" si="50">SUM(G8:G30)</f>
        <v>2</v>
      </c>
      <c r="H31" s="152">
        <f t="shared" si="50"/>
        <v>2</v>
      </c>
      <c r="I31" s="152">
        <f t="shared" si="50"/>
        <v>0</v>
      </c>
      <c r="J31" s="152">
        <f t="shared" si="50"/>
        <v>0</v>
      </c>
      <c r="K31" s="151">
        <f t="shared" si="50"/>
        <v>0</v>
      </c>
      <c r="L31" s="151">
        <f>(L10+L11+L12+L13+L14+L15+L16+L17+L24+L25+L29+L30)</f>
        <v>55302.73</v>
      </c>
      <c r="M31" s="152">
        <f t="shared" si="50"/>
        <v>0</v>
      </c>
      <c r="N31" s="152">
        <f t="shared" si="50"/>
        <v>0</v>
      </c>
      <c r="O31" s="152">
        <f t="shared" si="50"/>
        <v>24380.68</v>
      </c>
      <c r="P31" s="152" t="e">
        <f t="shared" si="50"/>
        <v>#N/A</v>
      </c>
      <c r="Q31" s="152" t="e">
        <f t="shared" si="50"/>
        <v>#N/A</v>
      </c>
      <c r="R31" s="152" t="e">
        <f t="shared" si="50"/>
        <v>#N/A</v>
      </c>
      <c r="S31" s="152" t="e">
        <f t="shared" si="50"/>
        <v>#N/A</v>
      </c>
      <c r="T31" s="152" t="e">
        <f t="shared" si="50"/>
        <v>#N/A</v>
      </c>
      <c r="U31" s="152" t="e">
        <f t="shared" si="50"/>
        <v>#N/A</v>
      </c>
      <c r="V31" s="152" t="e">
        <f t="shared" si="50"/>
        <v>#N/A</v>
      </c>
      <c r="W31" s="152" t="e">
        <f t="shared" si="50"/>
        <v>#N/A</v>
      </c>
      <c r="X31" s="152">
        <f t="shared" si="50"/>
        <v>0</v>
      </c>
      <c r="Y31" s="151"/>
      <c r="Z31" s="151">
        <f>(Z10+Z11+Z12+Z13+Z14+Z15+Z16+Z17+Z24+Z25+Z29+Z30)</f>
        <v>5312.17</v>
      </c>
      <c r="AA31" s="151">
        <f t="shared" si="50"/>
        <v>0</v>
      </c>
      <c r="AB31" s="153">
        <f>AB10+AB11+AB12+AB13+AB14+AB15+AB16+AB17+AB24+AB25+AB29+AB30</f>
        <v>49990.559999999998</v>
      </c>
      <c r="AC31" s="60">
        <f>SUM(AC11:AC29)</f>
        <v>12710.824999999999</v>
      </c>
      <c r="AD31" s="5"/>
    </row>
    <row r="32" spans="2:33" ht="13.5" thickTop="1">
      <c r="Z32" s="46"/>
      <c r="AA32" s="46"/>
    </row>
    <row r="35" spans="3:29">
      <c r="C35" s="5" t="s">
        <v>63</v>
      </c>
      <c r="E35" s="5"/>
      <c r="Y35" s="5" t="s">
        <v>64</v>
      </c>
    </row>
    <row r="36" spans="3:29">
      <c r="C36" s="56" t="s">
        <v>62</v>
      </c>
      <c r="E36" s="168"/>
      <c r="F36" s="168"/>
      <c r="G36" s="168"/>
      <c r="H36" s="168"/>
      <c r="I36" s="168"/>
      <c r="J36" s="168"/>
      <c r="K36" s="168"/>
      <c r="Y36" s="71" t="s">
        <v>68</v>
      </c>
      <c r="Z36" s="71"/>
      <c r="AA36" s="71"/>
      <c r="AB36" s="55"/>
      <c r="AC36" s="55"/>
    </row>
    <row r="37" spans="3:29">
      <c r="C37" s="56" t="s">
        <v>74</v>
      </c>
      <c r="E37" s="46"/>
      <c r="F37" s="46"/>
      <c r="G37" s="46"/>
      <c r="H37" s="46"/>
      <c r="I37" s="46"/>
      <c r="J37" s="46"/>
      <c r="K37" s="46"/>
      <c r="L37" s="168" t="s">
        <v>75</v>
      </c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42" spans="3:29">
      <c r="D42" s="61"/>
      <c r="AB42" s="55"/>
      <c r="AC42" s="55"/>
    </row>
  </sheetData>
  <mergeCells count="18">
    <mergeCell ref="AD11:AG11"/>
    <mergeCell ref="AD12:AG12"/>
    <mergeCell ref="AD24:AG24"/>
    <mergeCell ref="L37:AB37"/>
    <mergeCell ref="B2:AB2"/>
    <mergeCell ref="B3:AB3"/>
    <mergeCell ref="F4:L4"/>
    <mergeCell ref="P4:U4"/>
    <mergeCell ref="Z4:AA4"/>
    <mergeCell ref="E36:K36"/>
    <mergeCell ref="AD13:AG13"/>
    <mergeCell ref="AD14:AG14"/>
    <mergeCell ref="AD15:AG15"/>
    <mergeCell ref="AD16:AG16"/>
    <mergeCell ref="AD17:AG17"/>
    <mergeCell ref="AD5:AG5"/>
    <mergeCell ref="D7:D8"/>
    <mergeCell ref="Z5:Z6"/>
  </mergeCells>
  <pageMargins left="0.11811023622047245" right="0.11811023622047245" top="0.70866141732283472" bottom="0.70866141732283472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tarifa</vt:lpstr>
      <vt:lpstr>NOMINA PC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Centor</cp:lastModifiedBy>
  <cp:lastPrinted>2020-10-14T21:41:14Z</cp:lastPrinted>
  <dcterms:created xsi:type="dcterms:W3CDTF">2000-05-05T04:08:27Z</dcterms:created>
  <dcterms:modified xsi:type="dcterms:W3CDTF">2020-11-17T19:33:30Z</dcterms:modified>
</cp:coreProperties>
</file>