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1-2024\1RA DE OCT 2021\"/>
    </mc:Choice>
  </mc:AlternateContent>
  <bookViews>
    <workbookView xWindow="0" yWindow="0" windowWidth="28800" windowHeight="12135" tabRatio="805" activeTab="8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AAT 01" sheetId="12" r:id="rId6"/>
    <sheet name="ESCUELAS" sheetId="6" r:id="rId7"/>
    <sheet name="CASAS DE SALUD" sheetId="4" r:id="rId8"/>
    <sheet name="AGT01" sheetId="11" r:id="rId9"/>
    <sheet name="ADMVA" sheetId="1" state="hidden" r:id="rId10"/>
    <sheet name="Hoja1" sheetId="7" state="hidden" r:id="rId11"/>
    <sheet name="Hoja2" sheetId="8" state="hidden" r:id="rId12"/>
  </sheets>
  <externalReferences>
    <externalReference r:id="rId13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D7" i="11" l="1"/>
  <c r="D8" i="11"/>
  <c r="D9" i="11"/>
  <c r="D6" i="11"/>
  <c r="F15" i="12"/>
  <c r="D10" i="11"/>
  <c r="D11" i="11"/>
  <c r="D12" i="11"/>
  <c r="D13" i="11"/>
  <c r="D14" i="11"/>
  <c r="D15" i="11"/>
  <c r="D16" i="11"/>
  <c r="D17" i="11"/>
  <c r="D18" i="11"/>
  <c r="D19" i="11"/>
  <c r="F8" i="12"/>
  <c r="H8" i="12" s="1"/>
  <c r="F9" i="12"/>
  <c r="H9" i="12" s="1"/>
  <c r="F10" i="12"/>
  <c r="F11" i="12"/>
  <c r="H11" i="12" s="1"/>
  <c r="F12" i="12"/>
  <c r="H12" i="12" s="1"/>
  <c r="F13" i="12"/>
  <c r="H13" i="12" s="1"/>
  <c r="F14" i="12"/>
  <c r="H15" i="12"/>
  <c r="F16" i="12"/>
  <c r="H16" i="12" s="1"/>
  <c r="F17" i="12"/>
  <c r="H17" i="12" s="1"/>
  <c r="H10" i="12"/>
  <c r="H14" i="12"/>
  <c r="F7" i="12"/>
  <c r="H7" i="12" s="1"/>
  <c r="F9" i="4" l="1"/>
  <c r="F10" i="4"/>
  <c r="F11" i="4"/>
  <c r="F12" i="4"/>
  <c r="F13" i="4"/>
  <c r="F14" i="4"/>
  <c r="F15" i="4"/>
  <c r="F8" i="4"/>
  <c r="E16" i="4"/>
  <c r="F37" i="6"/>
  <c r="E37" i="6"/>
  <c r="E11" i="6"/>
  <c r="A17" i="9"/>
  <c r="A20" i="9"/>
  <c r="A23" i="9"/>
  <c r="A32" i="9"/>
  <c r="A35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31" i="9"/>
  <c r="H32" i="9"/>
  <c r="H33" i="9"/>
  <c r="H34" i="9"/>
  <c r="H35" i="9"/>
  <c r="H7" i="9"/>
  <c r="F44" i="10"/>
  <c r="F46" i="10"/>
  <c r="F47" i="10"/>
  <c r="F48" i="10"/>
  <c r="F43" i="10"/>
  <c r="F7" i="10"/>
  <c r="F8" i="10"/>
  <c r="F9" i="10"/>
  <c r="F6" i="10"/>
  <c r="I22" i="3"/>
  <c r="J22" i="3"/>
  <c r="G22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5" i="3"/>
  <c r="H22" i="3" s="1"/>
  <c r="H64" i="5"/>
  <c r="H61" i="5"/>
  <c r="H59" i="5"/>
  <c r="I23" i="5"/>
  <c r="H16" i="5"/>
  <c r="H17" i="5"/>
  <c r="H18" i="5"/>
  <c r="H19" i="5"/>
  <c r="H20" i="5"/>
  <c r="H11" i="5"/>
  <c r="H13" i="5"/>
  <c r="H15" i="5"/>
  <c r="H10" i="5"/>
  <c r="E19" i="12" l="1"/>
  <c r="A11" i="12"/>
  <c r="A8" i="12"/>
  <c r="F19" i="12" l="1"/>
  <c r="H19" i="12"/>
  <c r="J34" i="9" l="1"/>
  <c r="A17" i="11" l="1"/>
  <c r="A13" i="11"/>
  <c r="A10" i="11"/>
  <c r="K20" i="3" l="1"/>
  <c r="J8" i="9" l="1"/>
  <c r="J9" i="9"/>
  <c r="J10" i="9"/>
  <c r="J11" i="9"/>
  <c r="J12" i="9"/>
  <c r="J14" i="9"/>
  <c r="J20" i="9"/>
  <c r="J22" i="9"/>
  <c r="J23" i="9"/>
  <c r="J33" i="9"/>
  <c r="J35" i="9"/>
  <c r="J7" i="9"/>
  <c r="H44" i="10"/>
  <c r="H46" i="10"/>
  <c r="H47" i="10"/>
  <c r="H48" i="10"/>
  <c r="H7" i="10"/>
  <c r="H8" i="10"/>
  <c r="H9" i="10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I57" i="5"/>
  <c r="L59" i="5"/>
  <c r="I60" i="5"/>
  <c r="L60" i="5" s="1"/>
  <c r="L61" i="5"/>
  <c r="L64" i="5"/>
  <c r="L56" i="5"/>
  <c r="L20" i="5"/>
  <c r="H21" i="5"/>
  <c r="I21" i="5" s="1"/>
  <c r="L21" i="5" s="1"/>
  <c r="L22" i="5"/>
  <c r="L11" i="5"/>
  <c r="L13" i="5"/>
  <c r="L15" i="5"/>
  <c r="L16" i="5"/>
  <c r="L17" i="5"/>
  <c r="L18" i="5"/>
  <c r="L19" i="5"/>
  <c r="L57" i="5" l="1"/>
  <c r="I66" i="5"/>
  <c r="L66" i="5"/>
  <c r="H43" i="10"/>
  <c r="J36" i="9"/>
  <c r="F11" i="6"/>
  <c r="H6" i="10"/>
  <c r="L10" i="5"/>
  <c r="K5" i="3" l="1"/>
  <c r="K22" i="3" s="1"/>
  <c r="B20" i="9"/>
  <c r="B22" i="9" s="1"/>
  <c r="B23" i="9"/>
  <c r="F16" i="4"/>
  <c r="C4" i="8" s="1"/>
  <c r="A11" i="9"/>
  <c r="F22" i="3"/>
  <c r="B57" i="5"/>
  <c r="B58" i="5" s="1"/>
  <c r="B59" i="5" s="1"/>
  <c r="J66" i="5"/>
  <c r="F66" i="5"/>
  <c r="N60" i="3"/>
  <c r="G11" i="5"/>
  <c r="G23" i="5" s="1"/>
  <c r="G66" i="5" s="1"/>
  <c r="C6" i="8"/>
  <c r="H6" i="8" s="1"/>
  <c r="A8" i="9"/>
  <c r="B11" i="5"/>
  <c r="B12" i="5" s="1"/>
  <c r="B13" i="5" s="1"/>
  <c r="B14" i="5" s="1"/>
  <c r="B15" i="5" s="1"/>
  <c r="B20" i="5"/>
  <c r="E10" i="10"/>
  <c r="F23" i="5"/>
  <c r="E45" i="10"/>
  <c r="F45" i="10" s="1"/>
  <c r="D4" i="8"/>
  <c r="J14" i="5"/>
  <c r="J13" i="5"/>
  <c r="A6" i="3"/>
  <c r="A7" i="3" s="1"/>
  <c r="A8" i="3" s="1"/>
  <c r="A9" i="3" s="1"/>
  <c r="A10" i="3" s="1"/>
  <c r="A11" i="3" s="1"/>
  <c r="A12" i="3" s="1"/>
  <c r="A13" i="3" s="1"/>
  <c r="A14" i="3" s="1"/>
  <c r="A15" i="3" s="1"/>
  <c r="N49" i="3"/>
  <c r="N61" i="3" s="1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V64" i="1" s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 s="1"/>
  <c r="V167" i="1" s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 s="1"/>
  <c r="E49" i="2"/>
  <c r="M49" i="2" s="1"/>
  <c r="E48" i="2"/>
  <c r="M48" i="2"/>
  <c r="E47" i="2"/>
  <c r="E43" i="2"/>
  <c r="M43" i="2"/>
  <c r="E42" i="2"/>
  <c r="M42" i="2" s="1"/>
  <c r="E41" i="2"/>
  <c r="M41" i="2"/>
  <c r="E40" i="2"/>
  <c r="M40" i="2" s="1"/>
  <c r="E38" i="2"/>
  <c r="M38" i="2"/>
  <c r="E37" i="2"/>
  <c r="M37" i="2" s="1"/>
  <c r="E36" i="2"/>
  <c r="M36" i="2"/>
  <c r="E35" i="2"/>
  <c r="M35" i="2" s="1"/>
  <c r="E34" i="2"/>
  <c r="E28" i="2"/>
  <c r="M28" i="2"/>
  <c r="E27" i="2"/>
  <c r="M27" i="2" s="1"/>
  <c r="E26" i="2"/>
  <c r="M26" i="2"/>
  <c r="E25" i="2"/>
  <c r="M25" i="2" s="1"/>
  <c r="E24" i="2"/>
  <c r="M24" i="2"/>
  <c r="E23" i="2"/>
  <c r="M23" i="2" s="1"/>
  <c r="E22" i="2"/>
  <c r="M22" i="2" s="1"/>
  <c r="E21" i="2"/>
  <c r="M21" i="2" s="1"/>
  <c r="E20" i="2"/>
  <c r="M20" i="2"/>
  <c r="E19" i="2"/>
  <c r="M19" i="2" s="1"/>
  <c r="E18" i="2"/>
  <c r="M18" i="2"/>
  <c r="E17" i="2"/>
  <c r="M17" i="2" s="1"/>
  <c r="E16" i="2"/>
  <c r="M16" i="2"/>
  <c r="E15" i="2"/>
  <c r="M15" i="2" s="1"/>
  <c r="E14" i="2"/>
  <c r="M14" i="2" s="1"/>
  <c r="E13" i="2"/>
  <c r="M13" i="2" s="1"/>
  <c r="E12" i="2"/>
  <c r="M12" i="2"/>
  <c r="C3" i="8"/>
  <c r="H3" i="8" s="1"/>
  <c r="D184" i="1"/>
  <c r="N184" i="1"/>
  <c r="N185" i="1" s="1"/>
  <c r="V184" i="1"/>
  <c r="D176" i="1"/>
  <c r="D171" i="1"/>
  <c r="D172" i="1"/>
  <c r="N172" i="1"/>
  <c r="V172" i="1" s="1"/>
  <c r="D166" i="1"/>
  <c r="D164" i="1"/>
  <c r="N164" i="1"/>
  <c r="V164" i="1" s="1"/>
  <c r="D163" i="1"/>
  <c r="D158" i="1"/>
  <c r="N158" i="1"/>
  <c r="D159" i="1"/>
  <c r="N159" i="1"/>
  <c r="V159" i="1" s="1"/>
  <c r="D156" i="1"/>
  <c r="N156" i="1"/>
  <c r="D150" i="1"/>
  <c r="N150" i="1" s="1"/>
  <c r="D141" i="1"/>
  <c r="N141" i="1" s="1"/>
  <c r="V141" i="1" s="1"/>
  <c r="D142" i="1"/>
  <c r="N142" i="1" s="1"/>
  <c r="V142" i="1" s="1"/>
  <c r="D143" i="1"/>
  <c r="N143" i="1" s="1"/>
  <c r="V143" i="1" s="1"/>
  <c r="D144" i="1"/>
  <c r="N144" i="1" s="1"/>
  <c r="V144" i="1" s="1"/>
  <c r="D145" i="1"/>
  <c r="N145" i="1" s="1"/>
  <c r="V145" i="1" s="1"/>
  <c r="D146" i="1"/>
  <c r="N146" i="1" s="1"/>
  <c r="V146" i="1" s="1"/>
  <c r="D140" i="1"/>
  <c r="N140" i="1" s="1"/>
  <c r="V140" i="1" s="1"/>
  <c r="D139" i="1"/>
  <c r="N139" i="1"/>
  <c r="V139" i="1" s="1"/>
  <c r="D138" i="1"/>
  <c r="N138" i="1"/>
  <c r="D137" i="1"/>
  <c r="N137" i="1" s="1"/>
  <c r="D133" i="1"/>
  <c r="N133" i="1" s="1"/>
  <c r="V133" i="1" s="1"/>
  <c r="D132" i="1"/>
  <c r="N132" i="1" s="1"/>
  <c r="V132" i="1" s="1"/>
  <c r="D128" i="1"/>
  <c r="N128" i="1"/>
  <c r="V128" i="1" s="1"/>
  <c r="D115" i="1"/>
  <c r="N115" i="1" s="1"/>
  <c r="V115" i="1" s="1"/>
  <c r="D116" i="1"/>
  <c r="V116" i="1"/>
  <c r="D114" i="1"/>
  <c r="N114" i="1"/>
  <c r="V114" i="1"/>
  <c r="D113" i="1"/>
  <c r="N113" i="1" s="1"/>
  <c r="V113" i="1" s="1"/>
  <c r="D111" i="1"/>
  <c r="N111" i="1" s="1"/>
  <c r="N120" i="1" s="1"/>
  <c r="D103" i="1"/>
  <c r="N103" i="1" s="1"/>
  <c r="V103" i="1" s="1"/>
  <c r="D99" i="1"/>
  <c r="N99" i="1"/>
  <c r="V99" i="1"/>
  <c r="D93" i="1"/>
  <c r="D80" i="1"/>
  <c r="N80" i="1"/>
  <c r="V80" i="1"/>
  <c r="D75" i="1"/>
  <c r="N75" i="1" s="1"/>
  <c r="V75" i="1" s="1"/>
  <c r="D74" i="1"/>
  <c r="N74" i="1" s="1"/>
  <c r="V74" i="1" s="1"/>
  <c r="D72" i="1"/>
  <c r="N72" i="1" s="1"/>
  <c r="V72" i="1" s="1"/>
  <c r="D71" i="1"/>
  <c r="N71" i="1"/>
  <c r="V71" i="1"/>
  <c r="D66" i="1"/>
  <c r="N66" i="1"/>
  <c r="V66" i="1"/>
  <c r="D67" i="1"/>
  <c r="N67" i="1" s="1"/>
  <c r="V67" i="1" s="1"/>
  <c r="D68" i="1"/>
  <c r="N68" i="1" s="1"/>
  <c r="V68" i="1" s="1"/>
  <c r="D65" i="1"/>
  <c r="N65" i="1" s="1"/>
  <c r="D57" i="1"/>
  <c r="N57" i="1"/>
  <c r="V57" i="1" s="1"/>
  <c r="D52" i="1"/>
  <c r="N52" i="1" s="1"/>
  <c r="D47" i="1"/>
  <c r="N47" i="1"/>
  <c r="V47" i="1" s="1"/>
  <c r="D46" i="1"/>
  <c r="N46" i="1" s="1"/>
  <c r="D28" i="1"/>
  <c r="N28" i="1"/>
  <c r="V28" i="1" s="1"/>
  <c r="D18" i="1"/>
  <c r="N18" i="1"/>
  <c r="V18" i="1"/>
  <c r="D17" i="1"/>
  <c r="N17" i="1" s="1"/>
  <c r="V17" i="1" s="1"/>
  <c r="D16" i="1"/>
  <c r="N16" i="1" s="1"/>
  <c r="V16" i="1" s="1"/>
  <c r="D15" i="1"/>
  <c r="N15" i="1" s="1"/>
  <c r="V15" i="1" s="1"/>
  <c r="D14" i="1"/>
  <c r="N14" i="1"/>
  <c r="V14" i="1"/>
  <c r="D13" i="1"/>
  <c r="N13" i="1"/>
  <c r="V13" i="1"/>
  <c r="D12" i="1"/>
  <c r="N12" i="1" s="1"/>
  <c r="V12" i="1" s="1"/>
  <c r="D11" i="1"/>
  <c r="N11" i="1"/>
  <c r="V11" i="1" s="1"/>
  <c r="D10" i="1"/>
  <c r="N10" i="1"/>
  <c r="V10" i="1" s="1"/>
  <c r="N50" i="3"/>
  <c r="N52" i="3"/>
  <c r="N54" i="3"/>
  <c r="N55" i="3"/>
  <c r="N56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 s="1"/>
  <c r="Q116" i="1"/>
  <c r="Q117" i="1"/>
  <c r="Q118" i="1"/>
  <c r="Q119" i="1"/>
  <c r="D92" i="1"/>
  <c r="N92" i="1"/>
  <c r="V92" i="1"/>
  <c r="D82" i="1"/>
  <c r="N82" i="1" s="1"/>
  <c r="V82" i="1" s="1"/>
  <c r="D81" i="1"/>
  <c r="N81" i="1"/>
  <c r="V81" i="1" s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N91" i="1" s="1"/>
  <c r="V91" i="1" s="1"/>
  <c r="D110" i="1"/>
  <c r="N110" i="1"/>
  <c r="V110" i="1" s="1"/>
  <c r="D40" i="1"/>
  <c r="N40" i="1"/>
  <c r="V40" i="1" s="1"/>
  <c r="D27" i="1"/>
  <c r="N27" i="1"/>
  <c r="V27" i="1"/>
  <c r="D179" i="1"/>
  <c r="N179" i="1" s="1"/>
  <c r="D168" i="1"/>
  <c r="D124" i="1"/>
  <c r="N124" i="1" s="1"/>
  <c r="D119" i="1"/>
  <c r="N119" i="1" s="1"/>
  <c r="V119" i="1" s="1"/>
  <c r="D118" i="1"/>
  <c r="D117" i="1"/>
  <c r="N117" i="1" s="1"/>
  <c r="V117" i="1" s="1"/>
  <c r="D112" i="1"/>
  <c r="N112" i="1" s="1"/>
  <c r="V112" i="1" s="1"/>
  <c r="D107" i="1"/>
  <c r="N107" i="1"/>
  <c r="V107" i="1" s="1"/>
  <c r="D73" i="1"/>
  <c r="N73" i="1"/>
  <c r="V73" i="1"/>
  <c r="D63" i="1"/>
  <c r="N63" i="1" s="1"/>
  <c r="D20" i="1"/>
  <c r="N20" i="1"/>
  <c r="V20" i="1" s="1"/>
  <c r="N168" i="1"/>
  <c r="V168" i="1" s="1"/>
  <c r="N118" i="1"/>
  <c r="V118" i="1" s="1"/>
  <c r="N176" i="1"/>
  <c r="V176" i="1"/>
  <c r="N171" i="1"/>
  <c r="V171" i="1" s="1"/>
  <c r="N173" i="1"/>
  <c r="V111" i="1"/>
  <c r="N93" i="1"/>
  <c r="V93" i="1" s="1"/>
  <c r="V65" i="1"/>
  <c r="N37" i="1"/>
  <c r="V37" i="1"/>
  <c r="D153" i="1"/>
  <c r="D98" i="1"/>
  <c r="N98" i="1"/>
  <c r="D87" i="1"/>
  <c r="N87" i="1"/>
  <c r="V87" i="1" s="1"/>
  <c r="D86" i="1"/>
  <c r="N86" i="1" s="1"/>
  <c r="V86" i="1" s="1"/>
  <c r="D85" i="1"/>
  <c r="N85" i="1" s="1"/>
  <c r="V85" i="1" s="1"/>
  <c r="D84" i="1"/>
  <c r="N84" i="1"/>
  <c r="V84" i="1"/>
  <c r="E4" i="8"/>
  <c r="M186" i="1"/>
  <c r="L186" i="1"/>
  <c r="K186" i="1"/>
  <c r="I186" i="1"/>
  <c r="H186" i="1"/>
  <c r="G186" i="1"/>
  <c r="F186" i="1"/>
  <c r="E186" i="1"/>
  <c r="N177" i="1"/>
  <c r="D41" i="1"/>
  <c r="N41" i="1" s="1"/>
  <c r="V41" i="1" s="1"/>
  <c r="D24" i="1"/>
  <c r="N24" i="1" s="1"/>
  <c r="N153" i="1"/>
  <c r="N154" i="1" s="1"/>
  <c r="V153" i="1"/>
  <c r="N35" i="1"/>
  <c r="N38" i="1" s="1"/>
  <c r="N180" i="1"/>
  <c r="C2" i="8"/>
  <c r="H2" i="8" s="1"/>
  <c r="H8" i="8" s="1"/>
  <c r="H11" i="8" s="1"/>
  <c r="V35" i="1"/>
  <c r="D2" i="8"/>
  <c r="V138" i="1"/>
  <c r="V156" i="1"/>
  <c r="F4" i="8"/>
  <c r="G4" i="8"/>
  <c r="V124" i="1" l="1"/>
  <c r="N125" i="1"/>
  <c r="N104" i="1"/>
  <c r="M51" i="2"/>
  <c r="N29" i="1"/>
  <c r="N58" i="1"/>
  <c r="N108" i="1"/>
  <c r="V98" i="1"/>
  <c r="J23" i="5"/>
  <c r="H4" i="8"/>
  <c r="N26" i="1"/>
  <c r="V24" i="1"/>
  <c r="V137" i="1"/>
  <c r="N147" i="1"/>
  <c r="N42" i="1"/>
  <c r="N78" i="1"/>
  <c r="V63" i="1"/>
  <c r="D186" i="1"/>
  <c r="N151" i="1"/>
  <c r="V150" i="1"/>
  <c r="N21" i="1"/>
  <c r="V179" i="1"/>
  <c r="W179" i="1"/>
  <c r="V46" i="1"/>
  <c r="N48" i="1"/>
  <c r="V52" i="1"/>
  <c r="N53" i="1"/>
  <c r="N88" i="1"/>
  <c r="N169" i="1"/>
  <c r="M45" i="2"/>
  <c r="E53" i="2"/>
  <c r="N94" i="1"/>
  <c r="N134" i="1"/>
  <c r="V158" i="1"/>
  <c r="B21" i="9"/>
  <c r="E50" i="10"/>
  <c r="F10" i="10"/>
  <c r="H10" i="10"/>
  <c r="H36" i="9"/>
  <c r="V188" i="1" l="1"/>
  <c r="C5" i="8" s="1"/>
  <c r="H5" i="8" s="1"/>
  <c r="M55" i="2"/>
  <c r="M53" i="2" s="1"/>
  <c r="N188" i="1"/>
  <c r="N186" i="1"/>
  <c r="F50" i="10"/>
  <c r="H45" i="10"/>
  <c r="H50" i="10" s="1"/>
  <c r="N200" i="1" l="1"/>
  <c r="T192" i="1"/>
  <c r="L14" i="5" l="1"/>
  <c r="H14" i="5"/>
  <c r="L12" i="5"/>
  <c r="L23" i="5" s="1"/>
  <c r="H12" i="5"/>
  <c r="H23" i="5" s="1"/>
  <c r="F20" i="11" l="1"/>
</calcChain>
</file>

<file path=xl/sharedStrings.xml><?xml version="1.0" encoding="utf-8"?>
<sst xmlns="http://schemas.openxmlformats.org/spreadsheetml/2006/main" count="1240" uniqueCount="586">
  <si>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</si>
  <si>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</si>
  <si>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</si>
  <si>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</si>
  <si>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</si>
  <si>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</si>
  <si>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</si>
  <si>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</si>
  <si>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</si>
  <si>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</si>
  <si>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</si>
  <si>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</si>
  <si>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</si>
  <si>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</si>
  <si>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</si>
  <si>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</si>
  <si>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</si>
  <si>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</si>
  <si>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</si>
  <si>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</si>
  <si>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</si>
  <si>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</si>
  <si>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</si>
  <si>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</si>
  <si>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</si>
  <si>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</si>
  <si>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</si>
  <si>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</si>
  <si>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</si>
  <si>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</si>
  <si>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</si>
  <si>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</si>
  <si>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</si>
  <si>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</si>
  <si>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</si>
  <si>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</si>
  <si>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</si>
  <si>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</si>
  <si>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</si>
  <si>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</si>
  <si>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</si>
  <si>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</si>
  <si>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</si>
  <si>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</si>
  <si>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</si>
  <si>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</si>
  <si>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</si>
  <si>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</si>
  <si>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</si>
  <si>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</si>
  <si>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</si>
  <si>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</si>
  <si>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</si>
  <si>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</si>
  <si>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</si>
  <si>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</si>
  <si>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</si>
  <si>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</si>
  <si>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</si>
  <si>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</si>
  <si>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</si>
  <si>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</si>
  <si>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</si>
  <si>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</si>
  <si>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</si>
  <si>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</si>
  <si>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</si>
  <si>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</si>
  <si>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</si>
  <si>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</si>
  <si>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</si>
  <si>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</si>
  <si>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</si>
  <si>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</si>
  <si>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</si>
  <si>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</si>
  <si>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</si>
  <si>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</si>
  <si>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</si>
  <si>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</si>
  <si>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</si>
  <si>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</si>
  <si>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</si>
  <si>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</si>
  <si>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</si>
  <si>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</si>
  <si>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</si>
  <si>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</si>
  <si>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</si>
  <si>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</si>
  <si>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</si>
  <si>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</si>
  <si>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</si>
  <si>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</si>
  <si>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</si>
  <si>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</si>
  <si>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</si>
  <si>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</si>
  <si>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</si>
  <si>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</si>
  <si>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</si>
  <si>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</si>
  <si>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</si>
  <si>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</si>
  <si>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</si>
  <si>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</si>
  <si>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</si>
  <si>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</si>
  <si>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</si>
  <si>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</si>
  <si>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</si>
  <si>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</si>
  <si>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</si>
  <si>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</si>
  <si>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</si>
  <si>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</si>
  <si>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</si>
  <si>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</si>
  <si>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</si>
  <si>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</si>
  <si>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</si>
  <si>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</si>
  <si>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</si>
  <si>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</si>
  <si>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</si>
  <si>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</si>
  <si>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</si>
  <si>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</si>
  <si>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</si>
  <si>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</si>
  <si>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</si>
  <si>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</si>
  <si>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</si>
  <si>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</si>
  <si>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</si>
  <si>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</si>
  <si>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</si>
  <si>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</si>
  <si>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</si>
  <si>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</si>
  <si>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</si>
  <si>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</si>
  <si>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</si>
  <si>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</si>
  <si>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</si>
  <si>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</si>
  <si>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</si>
  <si>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</si>
  <si>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</si>
  <si>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</si>
  <si>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</si>
  <si>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</si>
  <si>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</si>
  <si>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</si>
  <si>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</si>
  <si>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</si>
  <si>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</si>
  <si>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</si>
  <si>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</si>
  <si>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</si>
  <si>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</si>
  <si>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</si>
  <si>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</si>
  <si>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</si>
  <si>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</si>
  <si>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</si>
  <si>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</si>
  <si>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</si>
  <si>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</si>
  <si>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</si>
  <si>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</si>
  <si>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</si>
  <si>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</si>
  <si>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</si>
  <si>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</si>
  <si>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</si>
  <si>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</si>
  <si>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</si>
  <si>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</si>
  <si>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</si>
  <si>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</si>
  <si>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</si>
  <si>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</si>
  <si>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</si>
  <si>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</si>
  <si>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</si>
  <si>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</si>
  <si>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</si>
  <si>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</si>
  <si>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</si>
  <si>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</si>
  <si>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</si>
  <si>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</si>
  <si>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</si>
  <si>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</si>
  <si>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</si>
  <si>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</si>
  <si>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</si>
  <si>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</si>
  <si>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</si>
  <si>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</si>
  <si>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</si>
  <si>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</si>
  <si>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</si>
  <si>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</si>
  <si>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</si>
  <si>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</si>
  <si>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</si>
  <si>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</si>
  <si>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</si>
  <si>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</si>
  <si>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</si>
  <si>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</si>
  <si>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</si>
  <si>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</si>
  <si>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</si>
  <si>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</si>
  <si>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</si>
  <si>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</si>
  <si>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</si>
  <si>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</si>
  <si>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</si>
  <si>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</si>
  <si>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</si>
  <si>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</si>
  <si>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</si>
  <si>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</si>
  <si>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</si>
  <si>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</si>
  <si>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</si>
  <si>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</si>
  <si>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</si>
  <si>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</si>
  <si>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</si>
  <si>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</si>
  <si>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</si>
  <si>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</si>
  <si>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</si>
  <si>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</si>
  <si>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</si>
  <si>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</si>
  <si>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</si>
  <si>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</si>
  <si>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</si>
  <si>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</si>
  <si>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</si>
  <si>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</si>
  <si>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</si>
  <si>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</si>
  <si>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</si>
  <si>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</si>
  <si>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</si>
  <si>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</si>
  <si>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</si>
  <si>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</si>
  <si>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</si>
  <si>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</si>
  <si>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</si>
  <si>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</si>
  <si>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</si>
  <si>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</si>
  <si>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</si>
  <si>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</si>
  <si>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</si>
  <si>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</si>
  <si>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</si>
  <si>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</si>
  <si>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</si>
  <si>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</si>
  <si>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</si>
  <si>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</si>
  <si>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</si>
  <si>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</si>
  <si>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</si>
  <si>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</si>
  <si>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</si>
  <si>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</si>
  <si>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</si>
  <si>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</si>
  <si>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</si>
  <si>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</si>
  <si>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</si>
  <si>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</si>
  <si>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</si>
  <si>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</si>
  <si>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</si>
  <si>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</si>
  <si>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</si>
  <si>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</si>
  <si>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</si>
  <si>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</si>
  <si>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</si>
  <si>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</si>
  <si>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</si>
  <si>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</si>
  <si>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</si>
  <si>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</si>
  <si>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</si>
  <si>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</si>
  <si>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</si>
  <si>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</si>
  <si>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</si>
  <si>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</si>
  <si>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</si>
  <si>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</si>
  <si>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</si>
  <si>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</si>
  <si>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</si>
  <si>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</si>
  <si>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</si>
  <si>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</si>
  <si>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</si>
  <si>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</si>
  <si>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</si>
  <si>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</si>
  <si>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</si>
  <si>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</si>
  <si>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</si>
  <si>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</si>
  <si>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</si>
  <si>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</si>
  <si>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</si>
  <si>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</si>
  <si>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</si>
  <si>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</si>
  <si>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</si>
  <si>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</si>
  <si>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</si>
  <si>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</si>
  <si>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</si>
  <si>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</si>
  <si>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</si>
  <si>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</si>
  <si>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</si>
  <si>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</si>
  <si>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</si>
  <si>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</si>
  <si>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</si>
  <si>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</si>
  <si>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</si>
  <si>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</si>
  <si>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</si>
  <si>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</si>
  <si>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</si>
  <si>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</si>
  <si>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</si>
  <si>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</si>
  <si>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</si>
  <si>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</si>
  <si>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</si>
  <si>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</si>
  <si>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</si>
  <si>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</si>
  <si>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</si>
  <si>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</si>
  <si>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</si>
  <si>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</si>
  <si>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</si>
  <si>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</si>
  <si>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</si>
  <si>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</si>
  <si>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</si>
  <si>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</si>
  <si>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</si>
  <si>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</si>
  <si>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</si>
  <si>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</si>
  <si>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</si>
  <si>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</si>
  <si>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</si>
  <si>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</si>
  <si>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</si>
  <si>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</si>
  <si>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</si>
  <si>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</si>
  <si>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</si>
  <si>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</si>
  <si>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</si>
  <si>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</si>
  <si>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</si>
  <si>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</si>
  <si>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</si>
  <si>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</si>
  <si>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</si>
  <si>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</si>
  <si>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</si>
  <si>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</si>
  <si>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</si>
  <si>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</si>
  <si>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</si>
  <si>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</si>
  <si>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</si>
  <si>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</si>
  <si>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</si>
  <si>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</si>
  <si>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</si>
  <si>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</si>
  <si>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J Jesus Rolon Lupian</t>
  </si>
  <si>
    <t>NOMINA DE APOYOS A ESCUELAS COMO AUX MANTENIMIENTTO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</si>
  <si>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</si>
  <si>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</si>
  <si>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</si>
  <si>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</si>
  <si>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</si>
  <si>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</si>
  <si>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</si>
  <si>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</si>
  <si>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</si>
  <si>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</si>
  <si>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</si>
  <si>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</si>
  <si>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</si>
  <si>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</si>
  <si>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</si>
  <si>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</si>
  <si>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</si>
  <si>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Maria Rolon Lupian</t>
  </si>
  <si>
    <t>APOYO JARDIN DE NIÑOS MARGARITA MAZA PARA MAESTRA DE INGLES</t>
  </si>
  <si>
    <t>APOYO TRABAJOS EXTRAS SERVICIO AGUA</t>
  </si>
  <si>
    <t>Rosalina Rolón Sánchez</t>
  </si>
  <si>
    <t>APOYO MAESTRO DE MUSICA ESC. PRIMARIA PONCIANO ARRIANA TONILA</t>
  </si>
  <si>
    <t>CLARIBEL PAPIAS HURTADO</t>
  </si>
  <si>
    <t>APOYO PARA INTENDENTE JARDIN DE NIÑOS MANUEL GONZALEZ HINOJOSA</t>
  </si>
  <si>
    <t>APOYO INTENDENTE ESCUELA AGUSTIN MELGAR SAN MARCOS</t>
  </si>
  <si>
    <t>TRASLADO ESTUDIANTES</t>
  </si>
  <si>
    <t>RODRIGO OCHOA MORA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</si>
  <si>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</si>
  <si>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</si>
  <si>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</si>
  <si>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</si>
  <si>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</si>
  <si>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</si>
  <si>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</si>
  <si>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</si>
  <si>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</si>
  <si>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</si>
  <si>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</si>
  <si>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</si>
  <si>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</si>
  <si>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</si>
  <si>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</si>
  <si>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</si>
  <si>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</si>
  <si>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</si>
  <si>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</si>
  <si>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</si>
  <si>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</si>
  <si>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</si>
  <si>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</si>
  <si>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</si>
  <si>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</si>
  <si>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</si>
  <si>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</si>
  <si>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</si>
  <si>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</si>
  <si>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</si>
  <si>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</si>
  <si>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</si>
  <si>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</si>
  <si>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</si>
  <si>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</si>
  <si>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ENFRO. URIEL ALEJANDRO MAGAÑA RENTERIA</t>
  </si>
  <si>
    <t xml:space="preserve">ENFRO. URIEL ALEJANDRO MAGAÑA RENTERIA </t>
  </si>
  <si>
    <t>MANUEL LOPEZ LUPIAN</t>
  </si>
  <si>
    <t>AUXILIAR DE SISTEMAS</t>
  </si>
  <si>
    <t>ELUTERIO PEREZ MAZA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</si>
  <si>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</si>
  <si>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</si>
  <si>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</si>
  <si>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</si>
  <si>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</si>
  <si>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</si>
  <si>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</si>
  <si>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</si>
  <si>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</si>
  <si>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</si>
  <si>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</si>
  <si>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 xml:space="preserve">TOTAL </t>
  </si>
  <si>
    <t>NOMINA DE APOYOS A ESCUELAS COMO AUX. MANTENIMIENTO</t>
  </si>
  <si>
    <t>FORMA DE PAGO</t>
  </si>
  <si>
    <t xml:space="preserve">AUXILIAR UBR </t>
  </si>
  <si>
    <t>ATO-02</t>
  </si>
  <si>
    <t>ATO-01</t>
  </si>
  <si>
    <t>MA LOURDES RODRIGUEZ ZUÑIGA</t>
  </si>
  <si>
    <t>J JESUS GONZALEZ MAGAÑA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</si>
  <si>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</si>
  <si>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</si>
  <si>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</si>
  <si>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</si>
  <si>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</si>
  <si>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</si>
  <si>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Ma Concepcion Silva Facio</t>
  </si>
  <si>
    <t>Alejandrina Moreno Rolon</t>
  </si>
  <si>
    <t>NEYRI MANZO ROBLES</t>
  </si>
  <si>
    <t>ROSA MARIA ZEPEDA HERNANDEZ</t>
  </si>
  <si>
    <t>FERNANDO ESPIRITU NEGRETE</t>
  </si>
  <si>
    <t>YUDITH REYES JUAREZ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</si>
  <si>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ASM-01</t>
    </r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</si>
  <si>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</si>
  <si>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r>
      <t xml:space="preserve">                                                                                 NOMINA DE APOYOS DIVERSOS                                                                    </t>
    </r>
    <r>
      <rPr>
        <b/>
        <sz val="10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ASM-02</t>
    </r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</si>
  <si>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color theme="1"/>
        <rFont val="Arial"/>
        <family val="2"/>
      </rPr>
      <t>PSM-01</t>
    </r>
  </si>
  <si>
    <t xml:space="preserve">                                                                              NOMINA DE APOYOS A PERSONAL EVENTUAL Y DIVERSOS</t>
  </si>
  <si>
    <t>Carmen Plascencia Garcia</t>
  </si>
  <si>
    <t>Erika Estefania Zamora Isais</t>
  </si>
  <si>
    <t>827040517</t>
  </si>
  <si>
    <t>828753649</t>
  </si>
  <si>
    <t>VICTORIANO ALVARADO G</t>
  </si>
  <si>
    <t>.</t>
  </si>
  <si>
    <t>APOYO A PAGAR</t>
  </si>
  <si>
    <t>TESORERO MUNICIPAL</t>
  </si>
  <si>
    <t>Santos Cardenas Serrano</t>
  </si>
  <si>
    <t>827040312</t>
  </si>
  <si>
    <t>NOMINA EVENTUALES TONILA</t>
  </si>
  <si>
    <t>SUELDO DIARIO</t>
  </si>
  <si>
    <t xml:space="preserve">EVENTULES </t>
  </si>
  <si>
    <t>MIGUEL ANGEL CANDIA NAVARRO</t>
  </si>
  <si>
    <t>ASESOR JURIDICO</t>
  </si>
  <si>
    <t>TOTAL:</t>
  </si>
  <si>
    <t xml:space="preserve"> Carmen Negrete Martinez</t>
  </si>
  <si>
    <t xml:space="preserve">JARDIN HUITLACOCHE </t>
  </si>
  <si>
    <t>PROFR. JOSE MARTIN HERNANDEZ ALVAREZ</t>
  </si>
  <si>
    <t>PROFR. JOSE  MARTIN HERNANDEZ ALVAREZ</t>
  </si>
  <si>
    <t>PFROFR. JOSE MARTIN HERNANDEZ ALVAREZ</t>
  </si>
  <si>
    <t>EFECTIVO</t>
  </si>
  <si>
    <t>Eustolia Magaña Vazquez</t>
  </si>
  <si>
    <t>1 AL 15 DE OCTUBRE   DEL 2021</t>
  </si>
  <si>
    <t>1  AL 15 DE OCTUBRE   DE 2021</t>
  </si>
  <si>
    <t>1 AL 15  DE OCTUBRE  DEL 2021</t>
  </si>
  <si>
    <t>1 AL  15  DE OCTUBRE  DEL 2021</t>
  </si>
  <si>
    <t>1  AL 15 DE OCTUBRE  DEL 2021</t>
  </si>
  <si>
    <t>ALFONSO SILVA</t>
  </si>
  <si>
    <r>
      <t xml:space="preserve">                                                                         1  AL 15 DE OCTUBRE  DEL 2021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</si>
  <si>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r>
      <t xml:space="preserve">                                                                         DEL 1 AL 15  DE OCTUBRE  DEL  2021                                                          </t>
    </r>
    <r>
      <rPr>
        <b/>
        <sz val="18"/>
        <color theme="1"/>
        <rFont val="Arial"/>
        <family val="2"/>
      </rPr>
      <t>AES-02</t>
    </r>
  </si>
  <si>
    <t>APOYO ESC JUAN BARRAGAN</t>
  </si>
  <si>
    <r>
      <t xml:space="preserve">                                                           DEL  1  AL  15  DE OCTUBRE  DE 2021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</si>
  <si>
    <t>ALAN DE JESUS GARCIA OCHOA</t>
  </si>
  <si>
    <t>AUXOBRAS PUBLICAS</t>
  </si>
  <si>
    <t>MANUEL SOLIS CARRILLO</t>
  </si>
  <si>
    <t>AUXILIAR ADMO TENEX</t>
  </si>
  <si>
    <t>BERENICE CASTILLO MANZO</t>
  </si>
  <si>
    <t>AUXILIAR ADMO SAN MARCOS</t>
  </si>
  <si>
    <t>RODRIGO PLASCENCIA ESPIRITU</t>
  </si>
  <si>
    <t xml:space="preserve">ANTONIO MARTINEZ GARCIA </t>
  </si>
  <si>
    <t xml:space="preserve">                                          </t>
  </si>
  <si>
    <t xml:space="preserve">                                    MUNICIPIO DE TONILA, JALISCO</t>
  </si>
  <si>
    <t>____________________________________________</t>
  </si>
  <si>
    <t>RAMON MORENO SOLANO</t>
  </si>
  <si>
    <t>1  AL 15  DE OCTUBRE  DEL 2021</t>
  </si>
  <si>
    <t xml:space="preserve">APOYOS ADMINISTRATIVOS </t>
  </si>
  <si>
    <t xml:space="preserve">CRISTIAN SALVADOR MAGAÑA CARDENAS </t>
  </si>
  <si>
    <t>FOMENTO ECONOMICO</t>
  </si>
  <si>
    <t>ROSAL ELIZABETH SANCHEZ LORENZANA</t>
  </si>
  <si>
    <t>ATENCIUON CIUDADANA</t>
  </si>
  <si>
    <t>ALAM GEOVANI AVIÑA MANCILLA</t>
  </si>
  <si>
    <t>COMUNICACIÓN SOCIAL</t>
  </si>
  <si>
    <t>ROCIO GUADALUPE LOPEZ</t>
  </si>
  <si>
    <t>KARLA KARENY VELASCO RODRIGUEZ</t>
  </si>
  <si>
    <t>AUX AGUA POTABLE</t>
  </si>
  <si>
    <t>AUX HACIENDA MUNICIPAL</t>
  </si>
  <si>
    <t>PLANEACION</t>
  </si>
  <si>
    <t>GUILLERMO REYES HERNANDEZ</t>
  </si>
  <si>
    <t>JOSE MANUEL ADAME ROCHA</t>
  </si>
  <si>
    <t>AUX OBRAS PUBLICAS</t>
  </si>
  <si>
    <t>J CONCEPCION SANCHEZ MONTES</t>
  </si>
  <si>
    <t>OP MAQUINARIA</t>
  </si>
  <si>
    <t>OMAR GONZALEZ MAGAÑA</t>
  </si>
  <si>
    <t>SAMUEL ACEVEDO DOMINGUEZ</t>
  </si>
  <si>
    <t>JUAN JOSE RODRIGUEZ IBAÑEZ</t>
  </si>
  <si>
    <t>ALFREDO FERRER CARRILLO</t>
  </si>
  <si>
    <t>MA MERCEDES TAPIA MEJIA</t>
  </si>
  <si>
    <t>INTENDENCIA</t>
  </si>
  <si>
    <t>MA ISABEL JACOBO MARTINEZ</t>
  </si>
  <si>
    <t>CASA DE LA CULTURA</t>
  </si>
  <si>
    <r>
      <t xml:space="preserve">                                                  NOMINA DE APOYOS ADMINISTRATIVOS TONILA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AAT</t>
    </r>
  </si>
  <si>
    <t>JOSE FRANCISCO SANCHEZ RAMIREZ</t>
  </si>
  <si>
    <t>CRISTIAN GERARDO GOONZALEZ AGUILAR</t>
  </si>
  <si>
    <t>MARTIN ERNESTO CALVILLO ZUÑIGA</t>
  </si>
  <si>
    <t>FEDERICO PALAFOX RODRIGUEZ</t>
  </si>
  <si>
    <t>JUAN RODRIGUEZ GAITAN</t>
  </si>
  <si>
    <t>JUAN PABLO PALAFOX GUITIERREZ</t>
  </si>
  <si>
    <t>MARTHA LILIANA CARRILLO RODRIGUEZ</t>
  </si>
  <si>
    <t>CENTRO DE SALUD</t>
  </si>
  <si>
    <r>
      <t xml:space="preserve">                                                MUNICIPIO DE TONILA                         AGT 01            </t>
    </r>
    <r>
      <rPr>
        <b/>
        <sz val="16"/>
        <color theme="9" tint="-0.249977111117893"/>
        <rFont val="Arial"/>
        <family val="2"/>
      </rPr>
      <t xml:space="preserve"> </t>
    </r>
  </si>
  <si>
    <t>MARTIN ROLON GUILLERMO</t>
  </si>
  <si>
    <t>BRENDA NEGRETE AGUILAR</t>
  </si>
  <si>
    <t>AUX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</si>
</sst>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8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color theme="9" tint="-0.249977111117893"/>
      <name val="Arial"/>
      <family val="2"/>
    </font>
    <font>
      <b/>
      <sz val="9"/>
      <color rgb="FF00B050"/>
      <name val="Arial Black"/>
      <family val="2"/>
    </font>
    <font>
      <sz val="9"/>
      <color rgb="FF00B050"/>
      <name val="Arial Black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8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9" tint="-0.249977111117893"/>
      <name val="Arial"/>
      <family val="2"/>
    </font>
    <font>
      <b/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color rgb="FF00B05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6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7" fillId="0" borderId="27" xfId="0" applyFont="1" applyBorder="1"/>
    <xf numFmtId="0" fontId="17" fillId="0" borderId="0" xfId="0" applyFont="1" applyBorder="1"/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4" fontId="4" fillId="0" borderId="8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8" xfId="0" applyFont="1" applyBorder="1"/>
    <xf numFmtId="0" fontId="24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2" fillId="0" borderId="8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center" vertical="center" wrapText="1"/>
    </xf>
    <xf numFmtId="44" fontId="32" fillId="0" borderId="8" xfId="1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/>
    </xf>
    <xf numFmtId="0" fontId="33" fillId="0" borderId="9" xfId="0" applyFont="1" applyFill="1" applyBorder="1"/>
    <xf numFmtId="0" fontId="23" fillId="7" borderId="10" xfId="0" applyFont="1" applyFill="1" applyBorder="1" applyAlignment="1">
      <alignment horizontal="left" vertical="center"/>
    </xf>
    <xf numFmtId="44" fontId="23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32" fillId="0" borderId="8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8" fillId="7" borderId="32" xfId="0" applyFont="1" applyFill="1" applyBorder="1" applyAlignment="1">
      <alignment horizontal="left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3" fillId="7" borderId="32" xfId="1" applyFont="1" applyFill="1" applyBorder="1" applyAlignment="1">
      <alignment horizontal="left" vertical="center"/>
    </xf>
    <xf numFmtId="44" fontId="35" fillId="0" borderId="19" xfId="1" applyFont="1" applyFill="1" applyBorder="1" applyAlignment="1">
      <alignment horizontal="center" vertical="center"/>
    </xf>
    <xf numFmtId="44" fontId="35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7" borderId="32" xfId="0" applyFont="1" applyFill="1" applyBorder="1" applyAlignment="1">
      <alignment vertical="center"/>
    </xf>
    <xf numFmtId="164" fontId="2" fillId="7" borderId="32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7" fillId="0" borderId="8" xfId="0" applyFont="1" applyBorder="1"/>
    <xf numFmtId="0" fontId="39" fillId="0" borderId="8" xfId="0" applyFont="1" applyBorder="1" applyAlignment="1">
      <alignment horizontal="center"/>
    </xf>
    <xf numFmtId="0" fontId="39" fillId="0" borderId="8" xfId="0" applyFont="1" applyFill="1" applyBorder="1"/>
    <xf numFmtId="0" fontId="39" fillId="0" borderId="8" xfId="0" applyFont="1" applyBorder="1"/>
    <xf numFmtId="0" fontId="34" fillId="0" borderId="8" xfId="0" applyFont="1" applyBorder="1" applyAlignment="1">
      <alignment horizontal="center"/>
    </xf>
    <xf numFmtId="0" fontId="34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39" fillId="0" borderId="8" xfId="0" applyNumberFormat="1" applyFont="1" applyBorder="1" applyAlignment="1">
      <alignment vertical="center"/>
    </xf>
    <xf numFmtId="0" fontId="39" fillId="0" borderId="22" xfId="0" applyFont="1" applyFill="1" applyBorder="1" applyAlignment="1"/>
    <xf numFmtId="0" fontId="39" fillId="0" borderId="8" xfId="0" applyFont="1" applyFill="1" applyBorder="1" applyAlignment="1">
      <alignment horizontal="center" wrapText="1"/>
    </xf>
    <xf numFmtId="0" fontId="32" fillId="5" borderId="8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0" fontId="33" fillId="0" borderId="0" xfId="0" applyFont="1" applyFill="1" applyBorder="1"/>
    <xf numFmtId="0" fontId="32" fillId="5" borderId="7" xfId="0" applyFont="1" applyFill="1" applyBorder="1" applyAlignment="1">
      <alignment horizontal="center"/>
    </xf>
    <xf numFmtId="0" fontId="0" fillId="5" borderId="0" xfId="0" applyFont="1" applyFill="1"/>
    <xf numFmtId="0" fontId="26" fillId="5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7" borderId="32" xfId="1" applyNumberFormat="1" applyFont="1" applyFill="1" applyBorder="1" applyAlignment="1">
      <alignment horizontal="left" vertical="center"/>
    </xf>
    <xf numFmtId="0" fontId="2" fillId="7" borderId="3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46" fillId="0" borderId="8" xfId="1" applyNumberFormat="1" applyFont="1" applyFill="1" applyBorder="1" applyAlignment="1">
      <alignment horizontal="center" vertical="center"/>
    </xf>
    <xf numFmtId="0" fontId="47" fillId="0" borderId="8" xfId="1" applyNumberFormat="1" applyFont="1" applyFill="1" applyBorder="1" applyAlignment="1">
      <alignment horizontal="center" vertical="center"/>
    </xf>
    <xf numFmtId="44" fontId="0" fillId="0" borderId="29" xfId="1" applyFont="1" applyFill="1" applyBorder="1"/>
    <xf numFmtId="0" fontId="42" fillId="0" borderId="19" xfId="0" applyFont="1" applyFill="1" applyBorder="1"/>
    <xf numFmtId="0" fontId="47" fillId="0" borderId="22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6" fillId="0" borderId="8" xfId="0" applyNumberFormat="1" applyFont="1" applyFill="1" applyBorder="1" applyAlignment="1">
      <alignment horizontal="center" vertical="center"/>
    </xf>
    <xf numFmtId="0" fontId="46" fillId="0" borderId="19" xfId="0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/>
    </xf>
    <xf numFmtId="0" fontId="32" fillId="5" borderId="33" xfId="0" applyFont="1" applyFill="1" applyBorder="1" applyAlignment="1">
      <alignment horizontal="center" vertical="center"/>
    </xf>
    <xf numFmtId="0" fontId="0" fillId="0" borderId="0" xfId="0" applyAlignment="1"/>
    <xf numFmtId="0" fontId="8" fillId="7" borderId="44" xfId="0" applyFont="1" applyFill="1" applyBorder="1" applyAlignment="1">
      <alignment horizontal="left" vertical="center"/>
    </xf>
    <xf numFmtId="0" fontId="13" fillId="7" borderId="44" xfId="0" applyFont="1" applyFill="1" applyBorder="1"/>
    <xf numFmtId="49" fontId="46" fillId="0" borderId="45" xfId="0" applyNumberFormat="1" applyFont="1" applyFill="1" applyBorder="1" applyAlignment="1" applyProtection="1">
      <alignment horizontal="center"/>
      <protection locked="0"/>
    </xf>
    <xf numFmtId="0" fontId="53" fillId="5" borderId="9" xfId="0" applyFont="1" applyFill="1" applyBorder="1"/>
    <xf numFmtId="0" fontId="32" fillId="0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7" borderId="11" xfId="1" applyFont="1" applyFill="1" applyBorder="1" applyAlignment="1">
      <alignment horizontal="left" vertical="center"/>
    </xf>
    <xf numFmtId="44" fontId="2" fillId="7" borderId="32" xfId="1" applyFont="1" applyFill="1" applyBorder="1" applyAlignment="1">
      <alignment horizontal="left" vertical="center"/>
    </xf>
    <xf numFmtId="44" fontId="7" fillId="7" borderId="44" xfId="1" applyFont="1" applyFill="1" applyBorder="1" applyAlignment="1">
      <alignment horizontal="left" vertical="center"/>
    </xf>
    <xf numFmtId="44" fontId="7" fillId="0" borderId="8" xfId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44" fontId="16" fillId="0" borderId="23" xfId="1" applyFont="1" applyFill="1" applyBorder="1"/>
    <xf numFmtId="44" fontId="14" fillId="0" borderId="23" xfId="1" applyFont="1" applyFill="1" applyBorder="1"/>
    <xf numFmtId="0" fontId="2" fillId="7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4" fontId="7" fillId="7" borderId="8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54" fillId="7" borderId="8" xfId="0" applyFont="1" applyFill="1" applyBorder="1" applyAlignment="1">
      <alignment horizontal="center" vertical="center" wrapText="1"/>
    </xf>
    <xf numFmtId="44" fontId="14" fillId="7" borderId="8" xfId="1" applyFont="1" applyFill="1" applyBorder="1" applyAlignment="1">
      <alignment horizontal="center"/>
    </xf>
    <xf numFmtId="0" fontId="38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0" fontId="7" fillId="0" borderId="4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49" fontId="46" fillId="0" borderId="49" xfId="0" applyNumberFormat="1" applyFont="1" applyFill="1" applyBorder="1" applyAlignment="1" applyProtection="1">
      <alignment horizontal="center"/>
      <protection locked="0"/>
    </xf>
    <xf numFmtId="4" fontId="7" fillId="2" borderId="2" xfId="0" applyNumberFormat="1" applyFont="1" applyFill="1" applyBorder="1" applyAlignment="1">
      <alignment horizontal="center" vertical="center" wrapText="1"/>
    </xf>
    <xf numFmtId="44" fontId="32" fillId="0" borderId="8" xfId="1" applyFont="1" applyFill="1" applyBorder="1" applyAlignment="1">
      <alignment horizontal="center" vertical="center" wrapText="1"/>
    </xf>
    <xf numFmtId="0" fontId="56" fillId="5" borderId="8" xfId="1" applyNumberFormat="1" applyFont="1" applyFill="1" applyBorder="1" applyAlignment="1">
      <alignment horizontal="center" vertical="center"/>
    </xf>
    <xf numFmtId="0" fontId="56" fillId="0" borderId="8" xfId="1" applyNumberFormat="1" applyFont="1" applyFill="1" applyBorder="1" applyAlignment="1">
      <alignment horizontal="center" vertical="center"/>
    </xf>
    <xf numFmtId="0" fontId="32" fillId="0" borderId="8" xfId="1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32" fillId="0" borderId="8" xfId="0" applyFont="1" applyBorder="1" applyAlignment="1">
      <alignment horizontal="left"/>
    </xf>
    <xf numFmtId="0" fontId="32" fillId="0" borderId="8" xfId="0" applyFont="1" applyBorder="1" applyAlignment="1">
      <alignment horizontal="center"/>
    </xf>
    <xf numFmtId="0" fontId="57" fillId="0" borderId="8" xfId="0" applyNumberFormat="1" applyFont="1" applyBorder="1" applyAlignment="1">
      <alignment horizontal="center"/>
    </xf>
    <xf numFmtId="0" fontId="7" fillId="7" borderId="10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58" fillId="7" borderId="12" xfId="0" applyFont="1" applyFill="1" applyBorder="1"/>
    <xf numFmtId="0" fontId="46" fillId="0" borderId="8" xfId="0" applyFont="1" applyBorder="1" applyAlignment="1" applyProtection="1">
      <alignment horizontal="center" vertical="center"/>
    </xf>
    <xf numFmtId="0" fontId="0" fillId="5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center" vertical="center" wrapText="1"/>
    </xf>
    <xf numFmtId="44" fontId="4" fillId="5" borderId="8" xfId="1" applyFont="1" applyFill="1" applyBorder="1" applyAlignment="1">
      <alignment horizontal="center" vertical="center"/>
    </xf>
    <xf numFmtId="0" fontId="46" fillId="5" borderId="8" xfId="1" applyNumberFormat="1" applyFont="1" applyFill="1" applyBorder="1" applyAlignment="1">
      <alignment horizontal="center" vertical="center"/>
    </xf>
    <xf numFmtId="44" fontId="1" fillId="5" borderId="8" xfId="1" applyFont="1" applyFill="1" applyBorder="1" applyAlignment="1">
      <alignment vertical="center"/>
    </xf>
    <xf numFmtId="44" fontId="0" fillId="5" borderId="8" xfId="0" applyNumberForma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17" fillId="8" borderId="0" xfId="0" applyFont="1" applyFill="1"/>
    <xf numFmtId="0" fontId="2" fillId="0" borderId="0" xfId="0" applyFont="1" applyBorder="1" applyAlignment="1">
      <alignment horizont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61" fillId="5" borderId="8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44" fontId="32" fillId="5" borderId="8" xfId="1" applyFont="1" applyFill="1" applyBorder="1" applyAlignment="1">
      <alignment horizontal="center" vertical="center"/>
    </xf>
    <xf numFmtId="44" fontId="35" fillId="5" borderId="19" xfId="1" applyFont="1" applyFill="1" applyBorder="1" applyAlignment="1">
      <alignment horizontal="center" vertical="center"/>
    </xf>
    <xf numFmtId="44" fontId="35" fillId="5" borderId="8" xfId="1" applyFont="1" applyFill="1" applyBorder="1" applyAlignment="1">
      <alignment horizontal="center" vertical="center"/>
    </xf>
    <xf numFmtId="0" fontId="47" fillId="5" borderId="8" xfId="1" applyNumberFormat="1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vertical="center"/>
    </xf>
    <xf numFmtId="0" fontId="31" fillId="11" borderId="17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center" vertical="center" wrapText="1"/>
    </xf>
    <xf numFmtId="4" fontId="5" fillId="11" borderId="35" xfId="0" applyNumberFormat="1" applyFont="1" applyFill="1" applyBorder="1" applyAlignment="1">
      <alignment vertical="center"/>
    </xf>
    <xf numFmtId="0" fontId="5" fillId="11" borderId="54" xfId="0" applyFont="1" applyFill="1" applyBorder="1" applyAlignment="1">
      <alignment vertical="center"/>
    </xf>
    <xf numFmtId="0" fontId="0" fillId="11" borderId="6" xfId="0" applyFill="1" applyBorder="1"/>
    <xf numFmtId="0" fontId="32" fillId="0" borderId="7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4" fontId="32" fillId="0" borderId="20" xfId="1" applyFont="1" applyFill="1" applyBorder="1" applyAlignment="1">
      <alignment horizontal="center" vertical="center"/>
    </xf>
    <xf numFmtId="44" fontId="35" fillId="0" borderId="11" xfId="1" applyFont="1" applyFill="1" applyBorder="1" applyAlignment="1">
      <alignment horizontal="center" vertical="center"/>
    </xf>
    <xf numFmtId="44" fontId="35" fillId="0" borderId="20" xfId="1" applyFont="1" applyFill="1" applyBorder="1" applyAlignment="1">
      <alignment horizontal="center" vertical="center"/>
    </xf>
    <xf numFmtId="0" fontId="47" fillId="0" borderId="11" xfId="1" applyNumberFormat="1" applyFont="1" applyFill="1" applyBorder="1" applyAlignment="1">
      <alignment horizontal="center" vertical="center"/>
    </xf>
    <xf numFmtId="0" fontId="59" fillId="5" borderId="12" xfId="0" applyFont="1" applyFill="1" applyBorder="1"/>
    <xf numFmtId="0" fontId="51" fillId="5" borderId="0" xfId="0" applyFont="1" applyFill="1" applyBorder="1" applyAlignment="1">
      <alignment vertical="top"/>
    </xf>
    <xf numFmtId="0" fontId="0" fillId="5" borderId="0" xfId="0" applyFont="1" applyFill="1" applyBorder="1"/>
    <xf numFmtId="49" fontId="46" fillId="0" borderId="8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55" xfId="0" applyFill="1" applyBorder="1"/>
    <xf numFmtId="0" fontId="0" fillId="0" borderId="42" xfId="0" applyFill="1" applyBorder="1"/>
    <xf numFmtId="0" fontId="0" fillId="0" borderId="38" xfId="0" applyFill="1" applyBorder="1"/>
    <xf numFmtId="0" fontId="9" fillId="2" borderId="3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5" fillId="10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4" fontId="5" fillId="10" borderId="8" xfId="0" applyNumberFormat="1" applyFont="1" applyFill="1" applyBorder="1" applyAlignment="1">
      <alignment vertical="center"/>
    </xf>
    <xf numFmtId="0" fontId="5" fillId="10" borderId="9" xfId="0" applyFont="1" applyFill="1" applyBorder="1" applyAlignment="1">
      <alignment vertical="center"/>
    </xf>
    <xf numFmtId="0" fontId="2" fillId="8" borderId="3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4" fontId="5" fillId="10" borderId="0" xfId="0" applyNumberFormat="1" applyFont="1" applyFill="1" applyBorder="1" applyAlignment="1">
      <alignment vertical="center"/>
    </xf>
    <xf numFmtId="0" fontId="5" fillId="10" borderId="38" xfId="0" applyFont="1" applyFill="1" applyBorder="1" applyAlignment="1">
      <alignment vertical="center"/>
    </xf>
    <xf numFmtId="0" fontId="62" fillId="0" borderId="8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 wrapText="1"/>
    </xf>
    <xf numFmtId="164" fontId="7" fillId="7" borderId="32" xfId="0" applyNumberFormat="1" applyFont="1" applyFill="1" applyBorder="1" applyAlignment="1">
      <alignment vertical="center"/>
    </xf>
    <xf numFmtId="0" fontId="2" fillId="7" borderId="32" xfId="0" applyNumberFormat="1" applyFont="1" applyFill="1" applyBorder="1" applyAlignment="1">
      <alignment vertical="center"/>
    </xf>
    <xf numFmtId="44" fontId="7" fillId="7" borderId="32" xfId="0" applyNumberFormat="1" applyFont="1" applyFill="1" applyBorder="1" applyAlignment="1">
      <alignment vertical="center"/>
    </xf>
    <xf numFmtId="0" fontId="21" fillId="10" borderId="9" xfId="0" applyFont="1" applyFill="1" applyBorder="1"/>
    <xf numFmtId="0" fontId="4" fillId="0" borderId="7" xfId="0" applyFont="1" applyFill="1" applyBorder="1" applyAlignment="1">
      <alignment horizontal="center" vertical="center"/>
    </xf>
    <xf numFmtId="44" fontId="32" fillId="0" borderId="9" xfId="1" applyFont="1" applyFill="1" applyBorder="1" applyAlignment="1">
      <alignment horizontal="center" vertical="center"/>
    </xf>
    <xf numFmtId="4" fontId="5" fillId="10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5" fillId="10" borderId="0" xfId="0" applyNumberFormat="1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>
      <alignment horizontal="center" vertical="center"/>
    </xf>
    <xf numFmtId="44" fontId="3" fillId="0" borderId="19" xfId="0" applyNumberFormat="1" applyFont="1" applyFill="1" applyBorder="1" applyAlignment="1">
      <alignment horizontal="center" vertical="center"/>
    </xf>
    <xf numFmtId="44" fontId="2" fillId="7" borderId="32" xfId="0" applyNumberFormat="1" applyFont="1" applyFill="1" applyBorder="1" applyAlignment="1">
      <alignment horizontal="center" vertical="center"/>
    </xf>
    <xf numFmtId="0" fontId="33" fillId="0" borderId="11" xfId="0" applyFont="1" applyBorder="1" applyAlignment="1"/>
    <xf numFmtId="44" fontId="7" fillId="7" borderId="11" xfId="1" applyFont="1" applyFill="1" applyBorder="1" applyAlignment="1">
      <alignment horizontal="center" vertical="center"/>
    </xf>
    <xf numFmtId="0" fontId="7" fillId="7" borderId="11" xfId="1" applyNumberFormat="1" applyFont="1" applyFill="1" applyBorder="1" applyAlignment="1">
      <alignment horizontal="center" vertical="center"/>
    </xf>
    <xf numFmtId="0" fontId="33" fillId="7" borderId="12" xfId="0" applyFont="1" applyFill="1" applyBorder="1"/>
    <xf numFmtId="0" fontId="21" fillId="5" borderId="8" xfId="0" applyFont="1" applyFill="1" applyBorder="1" applyAlignment="1">
      <alignment horizontal="center" vertical="center" wrapText="1"/>
    </xf>
    <xf numFmtId="44" fontId="0" fillId="0" borderId="38" xfId="1" applyFont="1" applyFill="1" applyBorder="1"/>
    <xf numFmtId="0" fontId="0" fillId="5" borderId="7" xfId="0" applyFill="1" applyBorder="1" applyAlignment="1">
      <alignment horizontal="center" vertical="center"/>
    </xf>
    <xf numFmtId="44" fontId="16" fillId="0" borderId="9" xfId="1" applyFont="1" applyFill="1" applyBorder="1" applyAlignment="1">
      <alignment vertical="center"/>
    </xf>
    <xf numFmtId="44" fontId="14" fillId="0" borderId="9" xfId="1" applyFont="1" applyFill="1" applyBorder="1" applyAlignment="1">
      <alignment vertical="center"/>
    </xf>
    <xf numFmtId="0" fontId="0" fillId="9" borderId="39" xfId="0" applyFill="1" applyBorder="1"/>
    <xf numFmtId="44" fontId="10" fillId="9" borderId="11" xfId="0" applyNumberFormat="1" applyFont="1" applyFill="1" applyBorder="1" applyAlignment="1">
      <alignment horizontal="center"/>
    </xf>
    <xf numFmtId="0" fontId="0" fillId="9" borderId="21" xfId="0" applyFill="1" applyBorder="1"/>
    <xf numFmtId="0" fontId="0" fillId="5" borderId="51" xfId="0" applyFill="1" applyBorder="1" applyAlignment="1">
      <alignment horizontal="center" vertical="center"/>
    </xf>
    <xf numFmtId="0" fontId="0" fillId="5" borderId="15" xfId="0" applyFont="1" applyFill="1" applyBorder="1" applyAlignment="1">
      <alignment vertical="center"/>
    </xf>
    <xf numFmtId="0" fontId="47" fillId="5" borderId="13" xfId="1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 wrapText="1"/>
    </xf>
    <xf numFmtId="44" fontId="1" fillId="5" borderId="13" xfId="1" applyFont="1" applyFill="1" applyBorder="1" applyAlignment="1">
      <alignment vertical="center"/>
    </xf>
    <xf numFmtId="44" fontId="0" fillId="5" borderId="13" xfId="0" applyNumberFormat="1" applyFill="1" applyBorder="1" applyAlignment="1">
      <alignment horizontal="center" vertical="center"/>
    </xf>
    <xf numFmtId="44" fontId="16" fillId="0" borderId="52" xfId="1" applyFont="1" applyFill="1" applyBorder="1" applyAlignment="1">
      <alignment vertical="center"/>
    </xf>
    <xf numFmtId="0" fontId="38" fillId="7" borderId="58" xfId="0" applyFont="1" applyFill="1" applyBorder="1" applyAlignment="1">
      <alignment horizontal="center" vertical="center"/>
    </xf>
    <xf numFmtId="0" fontId="38" fillId="7" borderId="59" xfId="0" applyFont="1" applyFill="1" applyBorder="1" applyAlignment="1">
      <alignment horizontal="center" vertical="center"/>
    </xf>
    <xf numFmtId="0" fontId="38" fillId="7" borderId="59" xfId="0" applyNumberFormat="1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 wrapText="1"/>
    </xf>
    <xf numFmtId="44" fontId="38" fillId="7" borderId="60" xfId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39" fillId="5" borderId="22" xfId="0" applyFont="1" applyFill="1" applyBorder="1" applyAlignment="1"/>
    <xf numFmtId="0" fontId="47" fillId="5" borderId="22" xfId="0" applyFont="1" applyFill="1" applyBorder="1" applyAlignment="1">
      <alignment horizontal="center"/>
    </xf>
    <xf numFmtId="0" fontId="39" fillId="5" borderId="8" xfId="0" applyFont="1" applyFill="1" applyBorder="1" applyAlignment="1">
      <alignment horizontal="center" wrapText="1"/>
    </xf>
    <xf numFmtId="44" fontId="0" fillId="5" borderId="8" xfId="1" applyFont="1" applyFill="1" applyBorder="1"/>
    <xf numFmtId="44" fontId="16" fillId="5" borderId="23" xfId="1" applyFont="1" applyFill="1" applyBorder="1"/>
    <xf numFmtId="44" fontId="10" fillId="7" borderId="8" xfId="0" applyNumberFormat="1" applyFont="1" applyFill="1" applyBorder="1" applyAlignment="1">
      <alignment horizontal="center" vertical="center"/>
    </xf>
    <xf numFmtId="44" fontId="2" fillId="7" borderId="8" xfId="0" applyNumberFormat="1" applyFont="1" applyFill="1" applyBorder="1" applyAlignment="1">
      <alignment horizontal="center"/>
    </xf>
    <xf numFmtId="44" fontId="7" fillId="7" borderId="8" xfId="0" applyNumberFormat="1" applyFont="1" applyFill="1" applyBorder="1" applyAlignment="1">
      <alignment horizontal="center"/>
    </xf>
    <xf numFmtId="44" fontId="39" fillId="0" borderId="8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7" borderId="46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30" fillId="11" borderId="41" xfId="0" applyFont="1" applyFill="1" applyBorder="1" applyAlignment="1">
      <alignment horizontal="left" vertical="center"/>
    </xf>
    <xf numFmtId="0" fontId="30" fillId="11" borderId="28" xfId="0" applyFont="1" applyFill="1" applyBorder="1" applyAlignment="1">
      <alignment horizontal="left" vertical="center"/>
    </xf>
    <xf numFmtId="0" fontId="30" fillId="11" borderId="4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8" borderId="34" xfId="0" applyFont="1" applyFill="1" applyBorder="1" applyAlignment="1">
      <alignment horizontal="center" vertical="top"/>
    </xf>
    <xf numFmtId="0" fontId="8" fillId="8" borderId="35" xfId="0" applyFont="1" applyFill="1" applyBorder="1" applyAlignment="1">
      <alignment horizontal="center" vertical="top"/>
    </xf>
    <xf numFmtId="0" fontId="8" fillId="8" borderId="36" xfId="0" applyFont="1" applyFill="1" applyBorder="1" applyAlignment="1">
      <alignment horizontal="center" vertical="top"/>
    </xf>
    <xf numFmtId="0" fontId="23" fillId="8" borderId="37" xfId="0" applyFont="1" applyFill="1" applyBorder="1" applyAlignment="1">
      <alignment horizontal="center" vertical="top"/>
    </xf>
    <xf numFmtId="0" fontId="23" fillId="8" borderId="0" xfId="0" applyFont="1" applyFill="1" applyBorder="1" applyAlignment="1">
      <alignment horizontal="center" vertical="top"/>
    </xf>
    <xf numFmtId="0" fontId="23" fillId="8" borderId="38" xfId="0" applyFont="1" applyFill="1" applyBorder="1" applyAlignment="1">
      <alignment horizontal="center" vertical="top"/>
    </xf>
    <xf numFmtId="0" fontId="2" fillId="8" borderId="37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7" borderId="3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7" borderId="41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8" borderId="37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 vertical="top"/>
    </xf>
    <xf numFmtId="0" fontId="2" fillId="8" borderId="38" xfId="0" applyFont="1" applyFill="1" applyBorder="1" applyAlignment="1">
      <alignment horizontal="center" vertical="top"/>
    </xf>
    <xf numFmtId="0" fontId="30" fillId="10" borderId="41" xfId="0" applyFont="1" applyFill="1" applyBorder="1" applyAlignment="1">
      <alignment horizontal="center" vertical="center"/>
    </xf>
    <xf numFmtId="0" fontId="30" fillId="10" borderId="23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top" wrapText="1"/>
    </xf>
    <xf numFmtId="0" fontId="2" fillId="8" borderId="56" xfId="0" applyFont="1" applyFill="1" applyBorder="1" applyAlignment="1">
      <alignment horizontal="center" vertical="top" wrapText="1"/>
    </xf>
    <xf numFmtId="0" fontId="2" fillId="8" borderId="34" xfId="0" applyFont="1" applyFill="1" applyBorder="1" applyAlignment="1">
      <alignment horizontal="center" vertical="top"/>
    </xf>
    <xf numFmtId="0" fontId="2" fillId="8" borderId="35" xfId="0" applyFont="1" applyFill="1" applyBorder="1" applyAlignment="1">
      <alignment horizontal="center" vertical="top"/>
    </xf>
    <xf numFmtId="0" fontId="2" fillId="8" borderId="36" xfId="0" applyFont="1" applyFill="1" applyBorder="1" applyAlignment="1">
      <alignment horizontal="center" vertical="top"/>
    </xf>
    <xf numFmtId="0" fontId="8" fillId="8" borderId="3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top"/>
    </xf>
    <xf numFmtId="0" fontId="2" fillId="8" borderId="27" xfId="0" applyFont="1" applyFill="1" applyBorder="1" applyAlignment="1">
      <alignment horizontal="center" vertical="top"/>
    </xf>
    <xf numFmtId="0" fontId="2" fillId="8" borderId="56" xfId="0" applyFont="1" applyFill="1" applyBorder="1" applyAlignment="1">
      <alignment horizontal="center" vertical="top"/>
    </xf>
    <xf numFmtId="0" fontId="28" fillId="10" borderId="41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3" fillId="8" borderId="50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56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top"/>
    </xf>
    <xf numFmtId="0" fontId="8" fillId="8" borderId="0" xfId="0" applyFont="1" applyFill="1" applyBorder="1" applyAlignment="1">
      <alignment horizontal="center" vertical="top"/>
    </xf>
    <xf numFmtId="0" fontId="8" fillId="8" borderId="38" xfId="0" applyFont="1" applyFill="1" applyBorder="1" applyAlignment="1">
      <alignment horizontal="center" vertical="top"/>
    </xf>
    <xf numFmtId="0" fontId="7" fillId="0" borderId="4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8" fillId="7" borderId="57" xfId="0" applyFont="1" applyFill="1" applyBorder="1" applyAlignment="1">
      <alignment horizontal="center" vertical="center"/>
    </xf>
    <xf numFmtId="0" fontId="58" fillId="7" borderId="47" xfId="0" applyFont="1" applyFill="1" applyBorder="1" applyAlignment="1">
      <alignment horizontal="center" vertical="center"/>
    </xf>
    <xf numFmtId="0" fontId="58" fillId="7" borderId="48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/>
    </xf>
    <xf numFmtId="0" fontId="26" fillId="8" borderId="35" xfId="0" applyFont="1" applyFill="1" applyBorder="1" applyAlignment="1">
      <alignment horizontal="center"/>
    </xf>
    <xf numFmtId="0" fontId="26" fillId="8" borderId="36" xfId="0" applyFont="1" applyFill="1" applyBorder="1" applyAlignment="1">
      <alignment horizontal="center"/>
    </xf>
    <xf numFmtId="0" fontId="37" fillId="8" borderId="37" xfId="0" applyFont="1" applyFill="1" applyBorder="1" applyAlignment="1">
      <alignment horizontal="center"/>
    </xf>
    <xf numFmtId="0" fontId="37" fillId="8" borderId="0" xfId="0" applyFont="1" applyFill="1" applyBorder="1" applyAlignment="1">
      <alignment horizontal="center"/>
    </xf>
    <xf numFmtId="0" fontId="37" fillId="8" borderId="38" xfId="0" applyFont="1" applyFill="1" applyBorder="1" applyAlignment="1">
      <alignment horizontal="center"/>
    </xf>
    <xf numFmtId="0" fontId="22" fillId="8" borderId="0" xfId="0" applyFont="1" applyFill="1" applyAlignment="1">
      <alignment horizontal="center"/>
    </xf>
    <xf numFmtId="0" fontId="37" fillId="8" borderId="0" xfId="0" applyFont="1" applyFill="1" applyAlignment="1">
      <alignment horizontal="center"/>
    </xf>
    <xf numFmtId="0" fontId="14" fillId="9" borderId="47" xfId="0" applyFont="1" applyFill="1" applyBorder="1" applyAlignment="1">
      <alignment horizontal="center"/>
    </xf>
    <xf numFmtId="0" fontId="14" fillId="9" borderId="48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4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7" borderId="8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30" fillId="10" borderId="28" xfId="0" applyFont="1" applyFill="1" applyBorder="1" applyAlignment="1">
      <alignment horizontal="center" vertical="center"/>
    </xf>
    <xf numFmtId="0" fontId="30" fillId="10" borderId="4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1" fillId="8" borderId="43" xfId="0" applyFont="1" applyFill="1" applyBorder="1" applyAlignment="1">
      <alignment horizontal="center" vertical="top"/>
    </xf>
    <xf numFmtId="0" fontId="41" fillId="8" borderId="31" xfId="0" applyFont="1" applyFill="1" applyBorder="1" applyAlignment="1">
      <alignment horizontal="centerContinuous" vertical="top"/>
    </xf>
    <xf numFmtId="0" fontId="50" fillId="8" borderId="0" xfId="0" applyFont="1" applyFill="1" applyBorder="1" applyAlignment="1">
      <alignment horizontal="centerContinuous" vertical="top"/>
    </xf>
    <xf numFmtId="0" fontId="37" fillId="8" borderId="0" xfId="0" applyFont="1" applyFill="1" applyBorder="1" applyAlignment="1">
      <alignment horizontal="centerContinuous" vertical="top"/>
    </xf>
    <xf numFmtId="0" fontId="60" fillId="8" borderId="0" xfId="0" applyFont="1" applyFill="1" applyBorder="1" applyAlignment="1">
      <alignment horizontal="centerContinuous" vertical="top" wrapText="1"/>
    </xf>
    <xf numFmtId="0" fontId="37" fillId="8" borderId="0" xfId="0" applyFont="1" applyFill="1" applyBorder="1" applyAlignment="1">
      <alignment horizontal="centerContinuous" vertical="top" wrapText="1"/>
    </xf>
    <xf numFmtId="4" fontId="37" fillId="8" borderId="0" xfId="0" applyNumberFormat="1" applyFont="1" applyFill="1" applyBorder="1" applyAlignment="1">
      <alignment horizontal="centerContinuous" vertical="top"/>
    </xf>
    <xf numFmtId="0" fontId="37" fillId="8" borderId="18" xfId="0" applyFont="1" applyFill="1" applyBorder="1" applyAlignment="1">
      <alignment horizontal="centerContinuous" vertical="top"/>
    </xf>
    <xf numFmtId="0" fontId="50" fillId="8" borderId="27" xfId="0" applyFont="1" applyFill="1" applyBorder="1" applyAlignment="1">
      <alignment horizontal="center" vertical="center" wrapText="1"/>
    </xf>
    <xf numFmtId="0" fontId="50" fillId="8" borderId="14" xfId="0" applyFont="1" applyFill="1" applyBorder="1" applyAlignment="1">
      <alignment horizontal="center" vertical="center" wrapText="1"/>
    </xf>
    <xf numFmtId="0" fontId="26" fillId="8" borderId="0" xfId="0" applyFont="1" applyFill="1" applyBorder="1" applyAlignment="1">
      <alignment horizontal="centerContinuous" vertical="top"/>
    </xf>
    <xf numFmtId="0" fontId="23" fillId="8" borderId="0" xfId="0" applyFont="1" applyFill="1" applyAlignment="1">
      <alignment horizontal="centerContinuous" vertical="top"/>
    </xf>
    <xf numFmtId="0" fontId="23" fillId="8" borderId="0" xfId="0" applyFont="1" applyFill="1" applyAlignment="1">
      <alignment horizontal="centerContinuous" vertical="top" wrapText="1"/>
    </xf>
    <xf numFmtId="4" fontId="23" fillId="8" borderId="0" xfId="0" applyNumberFormat="1" applyFont="1" applyFill="1" applyAlignment="1">
      <alignment horizontal="centerContinuous" vertical="top"/>
    </xf>
    <xf numFmtId="0" fontId="26" fillId="8" borderId="0" xfId="0" applyFont="1" applyFill="1" applyBorder="1" applyAlignment="1">
      <alignment vertical="top"/>
    </xf>
    <xf numFmtId="0" fontId="52" fillId="8" borderId="0" xfId="0" applyFont="1" applyFill="1" applyAlignment="1">
      <alignment vertical="top"/>
    </xf>
    <xf numFmtId="0" fontId="23" fillId="8" borderId="0" xfId="0" applyFont="1" applyFill="1" applyBorder="1" applyAlignment="1">
      <alignment horizontal="centerContinuous" vertical="top"/>
    </xf>
    <xf numFmtId="0" fontId="26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top"/>
    </xf>
    <xf numFmtId="0" fontId="7" fillId="8" borderId="0" xfId="0" applyFont="1" applyFill="1" applyBorder="1" applyAlignment="1">
      <alignment horizontal="centerContinuous" vertical="top"/>
    </xf>
    <xf numFmtId="0" fontId="7" fillId="8" borderId="0" xfId="0" applyFont="1" applyFill="1" applyAlignment="1">
      <alignment horizontal="centerContinuous" vertical="top"/>
    </xf>
    <xf numFmtId="0" fontId="3" fillId="8" borderId="0" xfId="0" applyFont="1" applyFill="1" applyAlignment="1">
      <alignment horizontal="centerContinuous" vertical="top" wrapText="1"/>
    </xf>
    <xf numFmtId="0" fontId="7" fillId="8" borderId="0" xfId="0" applyFont="1" applyFill="1" applyAlignment="1">
      <alignment horizontal="centerContinuous" vertical="center" wrapText="1"/>
    </xf>
    <xf numFmtId="4" fontId="7" fillId="8" borderId="0" xfId="0" applyNumberFormat="1" applyFont="1" applyFill="1" applyAlignment="1">
      <alignment horizontal="centerContinuous" vertical="top"/>
    </xf>
    <xf numFmtId="0" fontId="7" fillId="8" borderId="0" xfId="0" applyFont="1" applyFill="1" applyBorder="1" applyAlignment="1">
      <alignment horizontal="center" vertical="center" wrapText="1"/>
    </xf>
    <xf numFmtId="0" fontId="36" fillId="10" borderId="50" xfId="0" applyFont="1" applyFill="1" applyBorder="1" applyAlignment="1">
      <alignment horizontal="center" vertical="center"/>
    </xf>
    <xf numFmtId="0" fontId="36" fillId="10" borderId="27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 wrapText="1"/>
    </xf>
    <xf numFmtId="0" fontId="61" fillId="5" borderId="0" xfId="0" applyFont="1" applyFill="1" applyBorder="1" applyAlignment="1">
      <alignment horizontal="center" vertical="center" wrapText="1"/>
    </xf>
    <xf numFmtId="44" fontId="32" fillId="5" borderId="0" xfId="1" applyFont="1" applyFill="1" applyBorder="1" applyAlignment="1">
      <alignment horizontal="center" vertical="center"/>
    </xf>
    <xf numFmtId="44" fontId="4" fillId="5" borderId="0" xfId="1" applyFont="1" applyFill="1" applyBorder="1" applyAlignment="1">
      <alignment horizontal="center" vertical="center"/>
    </xf>
    <xf numFmtId="0" fontId="46" fillId="5" borderId="0" xfId="1" applyNumberFormat="1" applyFont="1" applyFill="1" applyBorder="1" applyAlignment="1">
      <alignment horizontal="center" vertical="center"/>
    </xf>
    <xf numFmtId="44" fontId="32" fillId="0" borderId="0" xfId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12F24D"/>
      <color rgb="FF29F35E"/>
      <color rgb="FF77F799"/>
      <color rgb="FF9ED8EC"/>
      <color rgb="FFCE52AB"/>
      <color rgb="FF2AF1F6"/>
      <color rgb="FFF5C379"/>
      <color rgb="FFCC0099"/>
      <color rgb="FF65E7F9"/>
      <color rgb="FFFAF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7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6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IEL1\Downloads\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3"/>
  <sheetViews>
    <sheetView zoomScale="80" zoomScaleNormal="80" workbookViewId="0">
      <selection activeCell="Q52" sqref="Q52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1" customWidth="1"/>
    <col min="4" max="4" width="24" customWidth="1"/>
    <col min="5" max="5" width="12.42578125" customWidth="1"/>
    <col min="6" max="7" width="11.7109375" hidden="1" customWidth="1"/>
    <col min="8" max="8" width="16.7109375" bestFit="1" customWidth="1"/>
    <col min="9" max="9" width="12.85546875" customWidth="1"/>
    <col min="10" max="10" width="0" hidden="1" customWidth="1"/>
    <col min="11" max="11" width="14.7109375" customWidth="1"/>
    <col min="12" max="12" width="17.85546875" bestFit="1" customWidth="1"/>
    <col min="13" max="13" width="31.28515625" customWidth="1"/>
    <col min="221" max="221" width="6" customWidth="1"/>
    <col min="222" max="222" width="4.42578125" customWidth="1"/>
    <col min="223" max="223" width="29.5703125" bestFit="1" customWidth="1"/>
    <col min="224" max="224" width="12.28515625" customWidth="1"/>
    <col min="226" max="226" width="10" customWidth="1"/>
    <col min="228" max="228" width="0" hidden="1" customWidth="1"/>
    <col min="230" max="230" width="37.85546875" customWidth="1"/>
    <col min="477" max="477" width="6" customWidth="1"/>
    <col min="478" max="478" width="4.42578125" customWidth="1"/>
    <col min="479" max="479" width="29.5703125" bestFit="1" customWidth="1"/>
    <col min="480" max="480" width="12.28515625" customWidth="1"/>
    <col min="482" max="482" width="10" customWidth="1"/>
    <col min="484" max="484" width="0" hidden="1" customWidth="1"/>
    <col min="486" max="486" width="37.85546875" customWidth="1"/>
    <col min="733" max="733" width="6" customWidth="1"/>
    <col min="734" max="734" width="4.42578125" customWidth="1"/>
    <col min="735" max="735" width="29.5703125" bestFit="1" customWidth="1"/>
    <col min="736" max="736" width="12.28515625" customWidth="1"/>
    <col min="738" max="738" width="10" customWidth="1"/>
    <col min="740" max="740" width="0" hidden="1" customWidth="1"/>
    <col min="742" max="742" width="37.85546875" customWidth="1"/>
    <col min="989" max="989" width="6" customWidth="1"/>
    <col min="990" max="990" width="4.42578125" customWidth="1"/>
    <col min="991" max="991" width="29.5703125" bestFit="1" customWidth="1"/>
    <col min="992" max="992" width="12.28515625" customWidth="1"/>
    <col min="994" max="994" width="10" customWidth="1"/>
    <col min="996" max="996" width="0" hidden="1" customWidth="1"/>
    <col min="998" max="998" width="37.85546875" customWidth="1"/>
    <col min="1245" max="1245" width="6" customWidth="1"/>
    <col min="1246" max="1246" width="4.42578125" customWidth="1"/>
    <col min="1247" max="1247" width="29.5703125" bestFit="1" customWidth="1"/>
    <col min="1248" max="1248" width="12.28515625" customWidth="1"/>
    <col min="1250" max="1250" width="10" customWidth="1"/>
    <col min="1252" max="1252" width="0" hidden="1" customWidth="1"/>
    <col min="1254" max="1254" width="37.85546875" customWidth="1"/>
    <col min="1501" max="1501" width="6" customWidth="1"/>
    <col min="1502" max="1502" width="4.42578125" customWidth="1"/>
    <col min="1503" max="1503" width="29.5703125" bestFit="1" customWidth="1"/>
    <col min="1504" max="1504" width="12.28515625" customWidth="1"/>
    <col min="1506" max="1506" width="10" customWidth="1"/>
    <col min="1508" max="1508" width="0" hidden="1" customWidth="1"/>
    <col min="1510" max="1510" width="37.85546875" customWidth="1"/>
    <col min="1757" max="1757" width="6" customWidth="1"/>
    <col min="1758" max="1758" width="4.42578125" customWidth="1"/>
    <col min="1759" max="1759" width="29.5703125" bestFit="1" customWidth="1"/>
    <col min="1760" max="1760" width="12.28515625" customWidth="1"/>
    <col min="1762" max="1762" width="10" customWidth="1"/>
    <col min="1764" max="1764" width="0" hidden="1" customWidth="1"/>
    <col min="1766" max="1766" width="37.85546875" customWidth="1"/>
    <col min="2013" max="2013" width="6" customWidth="1"/>
    <col min="2014" max="2014" width="4.42578125" customWidth="1"/>
    <col min="2015" max="2015" width="29.5703125" bestFit="1" customWidth="1"/>
    <col min="2016" max="2016" width="12.28515625" customWidth="1"/>
    <col min="2018" max="2018" width="10" customWidth="1"/>
    <col min="2020" max="2020" width="0" hidden="1" customWidth="1"/>
    <col min="2022" max="2022" width="37.85546875" customWidth="1"/>
    <col min="2269" max="2269" width="6" customWidth="1"/>
    <col min="2270" max="2270" width="4.42578125" customWidth="1"/>
    <col min="2271" max="2271" width="29.5703125" bestFit="1" customWidth="1"/>
    <col min="2272" max="2272" width="12.28515625" customWidth="1"/>
    <col min="2274" max="2274" width="10" customWidth="1"/>
    <col min="2276" max="2276" width="0" hidden="1" customWidth="1"/>
    <col min="2278" max="2278" width="37.85546875" customWidth="1"/>
    <col min="2525" max="2525" width="6" customWidth="1"/>
    <col min="2526" max="2526" width="4.42578125" customWidth="1"/>
    <col min="2527" max="2527" width="29.5703125" bestFit="1" customWidth="1"/>
    <col min="2528" max="2528" width="12.28515625" customWidth="1"/>
    <col min="2530" max="2530" width="10" customWidth="1"/>
    <col min="2532" max="2532" width="0" hidden="1" customWidth="1"/>
    <col min="2534" max="2534" width="37.85546875" customWidth="1"/>
    <col min="2781" max="2781" width="6" customWidth="1"/>
    <col min="2782" max="2782" width="4.42578125" customWidth="1"/>
    <col min="2783" max="2783" width="29.5703125" bestFit="1" customWidth="1"/>
    <col min="2784" max="2784" width="12.28515625" customWidth="1"/>
    <col min="2786" max="2786" width="10" customWidth="1"/>
    <col min="2788" max="2788" width="0" hidden="1" customWidth="1"/>
    <col min="2790" max="2790" width="37.85546875" customWidth="1"/>
    <col min="3037" max="3037" width="6" customWidth="1"/>
    <col min="3038" max="3038" width="4.42578125" customWidth="1"/>
    <col min="3039" max="3039" width="29.5703125" bestFit="1" customWidth="1"/>
    <col min="3040" max="3040" width="12.28515625" customWidth="1"/>
    <col min="3042" max="3042" width="10" customWidth="1"/>
    <col min="3044" max="3044" width="0" hidden="1" customWidth="1"/>
    <col min="3046" max="3046" width="37.85546875" customWidth="1"/>
    <col min="3293" max="3293" width="6" customWidth="1"/>
    <col min="3294" max="3294" width="4.42578125" customWidth="1"/>
    <col min="3295" max="3295" width="29.5703125" bestFit="1" customWidth="1"/>
    <col min="3296" max="3296" width="12.28515625" customWidth="1"/>
    <col min="3298" max="3298" width="10" customWidth="1"/>
    <col min="3300" max="3300" width="0" hidden="1" customWidth="1"/>
    <col min="3302" max="3302" width="37.85546875" customWidth="1"/>
    <col min="3549" max="3549" width="6" customWidth="1"/>
    <col min="3550" max="3550" width="4.42578125" customWidth="1"/>
    <col min="3551" max="3551" width="29.5703125" bestFit="1" customWidth="1"/>
    <col min="3552" max="3552" width="12.28515625" customWidth="1"/>
    <col min="3554" max="3554" width="10" customWidth="1"/>
    <col min="3556" max="3556" width="0" hidden="1" customWidth="1"/>
    <col min="3558" max="3558" width="37.85546875" customWidth="1"/>
    <col min="3805" max="3805" width="6" customWidth="1"/>
    <col min="3806" max="3806" width="4.42578125" customWidth="1"/>
    <col min="3807" max="3807" width="29.5703125" bestFit="1" customWidth="1"/>
    <col min="3808" max="3808" width="12.28515625" customWidth="1"/>
    <col min="3810" max="3810" width="10" customWidth="1"/>
    <col min="3812" max="3812" width="0" hidden="1" customWidth="1"/>
    <col min="3814" max="3814" width="37.85546875" customWidth="1"/>
    <col min="4061" max="4061" width="6" customWidth="1"/>
    <col min="4062" max="4062" width="4.42578125" customWidth="1"/>
    <col min="4063" max="4063" width="29.5703125" bestFit="1" customWidth="1"/>
    <col min="4064" max="4064" width="12.28515625" customWidth="1"/>
    <col min="4066" max="4066" width="10" customWidth="1"/>
    <col min="4068" max="4068" width="0" hidden="1" customWidth="1"/>
    <col min="4070" max="4070" width="37.85546875" customWidth="1"/>
    <col min="4317" max="4317" width="6" customWidth="1"/>
    <col min="4318" max="4318" width="4.42578125" customWidth="1"/>
    <col min="4319" max="4319" width="29.5703125" bestFit="1" customWidth="1"/>
    <col min="4320" max="4320" width="12.28515625" customWidth="1"/>
    <col min="4322" max="4322" width="10" customWidth="1"/>
    <col min="4324" max="4324" width="0" hidden="1" customWidth="1"/>
    <col min="4326" max="4326" width="37.85546875" customWidth="1"/>
    <col min="4573" max="4573" width="6" customWidth="1"/>
    <col min="4574" max="4574" width="4.42578125" customWidth="1"/>
    <col min="4575" max="4575" width="29.5703125" bestFit="1" customWidth="1"/>
    <col min="4576" max="4576" width="12.28515625" customWidth="1"/>
    <col min="4578" max="4578" width="10" customWidth="1"/>
    <col min="4580" max="4580" width="0" hidden="1" customWidth="1"/>
    <col min="4582" max="4582" width="37.85546875" customWidth="1"/>
    <col min="4829" max="4829" width="6" customWidth="1"/>
    <col min="4830" max="4830" width="4.42578125" customWidth="1"/>
    <col min="4831" max="4831" width="29.5703125" bestFit="1" customWidth="1"/>
    <col min="4832" max="4832" width="12.28515625" customWidth="1"/>
    <col min="4834" max="4834" width="10" customWidth="1"/>
    <col min="4836" max="4836" width="0" hidden="1" customWidth="1"/>
    <col min="4838" max="4838" width="37.85546875" customWidth="1"/>
    <col min="5085" max="5085" width="6" customWidth="1"/>
    <col min="5086" max="5086" width="4.42578125" customWidth="1"/>
    <col min="5087" max="5087" width="29.5703125" bestFit="1" customWidth="1"/>
    <col min="5088" max="5088" width="12.28515625" customWidth="1"/>
    <col min="5090" max="5090" width="10" customWidth="1"/>
    <col min="5092" max="5092" width="0" hidden="1" customWidth="1"/>
    <col min="5094" max="5094" width="37.85546875" customWidth="1"/>
    <col min="5341" max="5341" width="6" customWidth="1"/>
    <col min="5342" max="5342" width="4.42578125" customWidth="1"/>
    <col min="5343" max="5343" width="29.5703125" bestFit="1" customWidth="1"/>
    <col min="5344" max="5344" width="12.28515625" customWidth="1"/>
    <col min="5346" max="5346" width="10" customWidth="1"/>
    <col min="5348" max="5348" width="0" hidden="1" customWidth="1"/>
    <col min="5350" max="5350" width="37.85546875" customWidth="1"/>
    <col min="5597" max="5597" width="6" customWidth="1"/>
    <col min="5598" max="5598" width="4.42578125" customWidth="1"/>
    <col min="5599" max="5599" width="29.5703125" bestFit="1" customWidth="1"/>
    <col min="5600" max="5600" width="12.28515625" customWidth="1"/>
    <col min="5602" max="5602" width="10" customWidth="1"/>
    <col min="5604" max="5604" width="0" hidden="1" customWidth="1"/>
    <col min="5606" max="5606" width="37.85546875" customWidth="1"/>
    <col min="5853" max="5853" width="6" customWidth="1"/>
    <col min="5854" max="5854" width="4.42578125" customWidth="1"/>
    <col min="5855" max="5855" width="29.5703125" bestFit="1" customWidth="1"/>
    <col min="5856" max="5856" width="12.28515625" customWidth="1"/>
    <col min="5858" max="5858" width="10" customWidth="1"/>
    <col min="5860" max="5860" width="0" hidden="1" customWidth="1"/>
    <col min="5862" max="5862" width="37.85546875" customWidth="1"/>
    <col min="6109" max="6109" width="6" customWidth="1"/>
    <col min="6110" max="6110" width="4.42578125" customWidth="1"/>
    <col min="6111" max="6111" width="29.5703125" bestFit="1" customWidth="1"/>
    <col min="6112" max="6112" width="12.28515625" customWidth="1"/>
    <col min="6114" max="6114" width="10" customWidth="1"/>
    <col min="6116" max="6116" width="0" hidden="1" customWidth="1"/>
    <col min="6118" max="6118" width="37.85546875" customWidth="1"/>
    <col min="6365" max="6365" width="6" customWidth="1"/>
    <col min="6366" max="6366" width="4.42578125" customWidth="1"/>
    <col min="6367" max="6367" width="29.5703125" bestFit="1" customWidth="1"/>
    <col min="6368" max="6368" width="12.28515625" customWidth="1"/>
    <col min="6370" max="6370" width="10" customWidth="1"/>
    <col min="6372" max="6372" width="0" hidden="1" customWidth="1"/>
    <col min="6374" max="6374" width="37.85546875" customWidth="1"/>
    <col min="6621" max="6621" width="6" customWidth="1"/>
    <col min="6622" max="6622" width="4.42578125" customWidth="1"/>
    <col min="6623" max="6623" width="29.5703125" bestFit="1" customWidth="1"/>
    <col min="6624" max="6624" width="12.28515625" customWidth="1"/>
    <col min="6626" max="6626" width="10" customWidth="1"/>
    <col min="6628" max="6628" width="0" hidden="1" customWidth="1"/>
    <col min="6630" max="6630" width="37.85546875" customWidth="1"/>
    <col min="6877" max="6877" width="6" customWidth="1"/>
    <col min="6878" max="6878" width="4.42578125" customWidth="1"/>
    <col min="6879" max="6879" width="29.5703125" bestFit="1" customWidth="1"/>
    <col min="6880" max="6880" width="12.28515625" customWidth="1"/>
    <col min="6882" max="6882" width="10" customWidth="1"/>
    <col min="6884" max="6884" width="0" hidden="1" customWidth="1"/>
    <col min="6886" max="6886" width="37.85546875" customWidth="1"/>
    <col min="7133" max="7133" width="6" customWidth="1"/>
    <col min="7134" max="7134" width="4.42578125" customWidth="1"/>
    <col min="7135" max="7135" width="29.5703125" bestFit="1" customWidth="1"/>
    <col min="7136" max="7136" width="12.28515625" customWidth="1"/>
    <col min="7138" max="7138" width="10" customWidth="1"/>
    <col min="7140" max="7140" width="0" hidden="1" customWidth="1"/>
    <col min="7142" max="7142" width="37.85546875" customWidth="1"/>
    <col min="7389" max="7389" width="6" customWidth="1"/>
    <col min="7390" max="7390" width="4.42578125" customWidth="1"/>
    <col min="7391" max="7391" width="29.5703125" bestFit="1" customWidth="1"/>
    <col min="7392" max="7392" width="12.28515625" customWidth="1"/>
    <col min="7394" max="7394" width="10" customWidth="1"/>
    <col min="7396" max="7396" width="0" hidden="1" customWidth="1"/>
    <col min="7398" max="7398" width="37.85546875" customWidth="1"/>
    <col min="7645" max="7645" width="6" customWidth="1"/>
    <col min="7646" max="7646" width="4.42578125" customWidth="1"/>
    <col min="7647" max="7647" width="29.5703125" bestFit="1" customWidth="1"/>
    <col min="7648" max="7648" width="12.28515625" customWidth="1"/>
    <col min="7650" max="7650" width="10" customWidth="1"/>
    <col min="7652" max="7652" width="0" hidden="1" customWidth="1"/>
    <col min="7654" max="7654" width="37.85546875" customWidth="1"/>
    <col min="7901" max="7901" width="6" customWidth="1"/>
    <col min="7902" max="7902" width="4.42578125" customWidth="1"/>
    <col min="7903" max="7903" width="29.5703125" bestFit="1" customWidth="1"/>
    <col min="7904" max="7904" width="12.28515625" customWidth="1"/>
    <col min="7906" max="7906" width="10" customWidth="1"/>
    <col min="7908" max="7908" width="0" hidden="1" customWidth="1"/>
    <col min="7910" max="7910" width="37.85546875" customWidth="1"/>
    <col min="8157" max="8157" width="6" customWidth="1"/>
    <col min="8158" max="8158" width="4.42578125" customWidth="1"/>
    <col min="8159" max="8159" width="29.5703125" bestFit="1" customWidth="1"/>
    <col min="8160" max="8160" width="12.28515625" customWidth="1"/>
    <col min="8162" max="8162" width="10" customWidth="1"/>
    <col min="8164" max="8164" width="0" hidden="1" customWidth="1"/>
    <col min="8166" max="8166" width="37.85546875" customWidth="1"/>
    <col min="8413" max="8413" width="6" customWidth="1"/>
    <col min="8414" max="8414" width="4.42578125" customWidth="1"/>
    <col min="8415" max="8415" width="29.5703125" bestFit="1" customWidth="1"/>
    <col min="8416" max="8416" width="12.28515625" customWidth="1"/>
    <col min="8418" max="8418" width="10" customWidth="1"/>
    <col min="8420" max="8420" width="0" hidden="1" customWidth="1"/>
    <col min="8422" max="8422" width="37.85546875" customWidth="1"/>
    <col min="8669" max="8669" width="6" customWidth="1"/>
    <col min="8670" max="8670" width="4.42578125" customWidth="1"/>
    <col min="8671" max="8671" width="29.5703125" bestFit="1" customWidth="1"/>
    <col min="8672" max="8672" width="12.28515625" customWidth="1"/>
    <col min="8674" max="8674" width="10" customWidth="1"/>
    <col min="8676" max="8676" width="0" hidden="1" customWidth="1"/>
    <col min="8678" max="8678" width="37.85546875" customWidth="1"/>
    <col min="8925" max="8925" width="6" customWidth="1"/>
    <col min="8926" max="8926" width="4.42578125" customWidth="1"/>
    <col min="8927" max="8927" width="29.5703125" bestFit="1" customWidth="1"/>
    <col min="8928" max="8928" width="12.28515625" customWidth="1"/>
    <col min="8930" max="8930" width="10" customWidth="1"/>
    <col min="8932" max="8932" width="0" hidden="1" customWidth="1"/>
    <col min="8934" max="8934" width="37.85546875" customWidth="1"/>
    <col min="9181" max="9181" width="6" customWidth="1"/>
    <col min="9182" max="9182" width="4.42578125" customWidth="1"/>
    <col min="9183" max="9183" width="29.5703125" bestFit="1" customWidth="1"/>
    <col min="9184" max="9184" width="12.28515625" customWidth="1"/>
    <col min="9186" max="9186" width="10" customWidth="1"/>
    <col min="9188" max="9188" width="0" hidden="1" customWidth="1"/>
    <col min="9190" max="9190" width="37.85546875" customWidth="1"/>
    <col min="9437" max="9437" width="6" customWidth="1"/>
    <col min="9438" max="9438" width="4.42578125" customWidth="1"/>
    <col min="9439" max="9439" width="29.5703125" bestFit="1" customWidth="1"/>
    <col min="9440" max="9440" width="12.28515625" customWidth="1"/>
    <col min="9442" max="9442" width="10" customWidth="1"/>
    <col min="9444" max="9444" width="0" hidden="1" customWidth="1"/>
    <col min="9446" max="9446" width="37.85546875" customWidth="1"/>
    <col min="9693" max="9693" width="6" customWidth="1"/>
    <col min="9694" max="9694" width="4.42578125" customWidth="1"/>
    <col min="9695" max="9695" width="29.5703125" bestFit="1" customWidth="1"/>
    <col min="9696" max="9696" width="12.28515625" customWidth="1"/>
    <col min="9698" max="9698" width="10" customWidth="1"/>
    <col min="9700" max="9700" width="0" hidden="1" customWidth="1"/>
    <col min="9702" max="9702" width="37.85546875" customWidth="1"/>
    <col min="9949" max="9949" width="6" customWidth="1"/>
    <col min="9950" max="9950" width="4.42578125" customWidth="1"/>
    <col min="9951" max="9951" width="29.5703125" bestFit="1" customWidth="1"/>
    <col min="9952" max="9952" width="12.28515625" customWidth="1"/>
    <col min="9954" max="9954" width="10" customWidth="1"/>
    <col min="9956" max="9956" width="0" hidden="1" customWidth="1"/>
    <col min="9958" max="9958" width="37.85546875" customWidth="1"/>
    <col min="10205" max="10205" width="6" customWidth="1"/>
    <col min="10206" max="10206" width="4.42578125" customWidth="1"/>
    <col min="10207" max="10207" width="29.5703125" bestFit="1" customWidth="1"/>
    <col min="10208" max="10208" width="12.28515625" customWidth="1"/>
    <col min="10210" max="10210" width="10" customWidth="1"/>
    <col min="10212" max="10212" width="0" hidden="1" customWidth="1"/>
    <col min="10214" max="10214" width="37.85546875" customWidth="1"/>
    <col min="10461" max="10461" width="6" customWidth="1"/>
    <col min="10462" max="10462" width="4.42578125" customWidth="1"/>
    <col min="10463" max="10463" width="29.5703125" bestFit="1" customWidth="1"/>
    <col min="10464" max="10464" width="12.28515625" customWidth="1"/>
    <col min="10466" max="10466" width="10" customWidth="1"/>
    <col min="10468" max="10468" width="0" hidden="1" customWidth="1"/>
    <col min="10470" max="10470" width="37.85546875" customWidth="1"/>
    <col min="10717" max="10717" width="6" customWidth="1"/>
    <col min="10718" max="10718" width="4.42578125" customWidth="1"/>
    <col min="10719" max="10719" width="29.5703125" bestFit="1" customWidth="1"/>
    <col min="10720" max="10720" width="12.28515625" customWidth="1"/>
    <col min="10722" max="10722" width="10" customWidth="1"/>
    <col min="10724" max="10724" width="0" hidden="1" customWidth="1"/>
    <col min="10726" max="10726" width="37.85546875" customWidth="1"/>
    <col min="10973" max="10973" width="6" customWidth="1"/>
    <col min="10974" max="10974" width="4.42578125" customWidth="1"/>
    <col min="10975" max="10975" width="29.5703125" bestFit="1" customWidth="1"/>
    <col min="10976" max="10976" width="12.28515625" customWidth="1"/>
    <col min="10978" max="10978" width="10" customWidth="1"/>
    <col min="10980" max="10980" width="0" hidden="1" customWidth="1"/>
    <col min="10982" max="10982" width="37.85546875" customWidth="1"/>
    <col min="11229" max="11229" width="6" customWidth="1"/>
    <col min="11230" max="11230" width="4.42578125" customWidth="1"/>
    <col min="11231" max="11231" width="29.5703125" bestFit="1" customWidth="1"/>
    <col min="11232" max="11232" width="12.28515625" customWidth="1"/>
    <col min="11234" max="11234" width="10" customWidth="1"/>
    <col min="11236" max="11236" width="0" hidden="1" customWidth="1"/>
    <col min="11238" max="11238" width="37.85546875" customWidth="1"/>
    <col min="11485" max="11485" width="6" customWidth="1"/>
    <col min="11486" max="11486" width="4.42578125" customWidth="1"/>
    <col min="11487" max="11487" width="29.5703125" bestFit="1" customWidth="1"/>
    <col min="11488" max="11488" width="12.28515625" customWidth="1"/>
    <col min="11490" max="11490" width="10" customWidth="1"/>
    <col min="11492" max="11492" width="0" hidden="1" customWidth="1"/>
    <col min="11494" max="11494" width="37.85546875" customWidth="1"/>
    <col min="11741" max="11741" width="6" customWidth="1"/>
    <col min="11742" max="11742" width="4.42578125" customWidth="1"/>
    <col min="11743" max="11743" width="29.5703125" bestFit="1" customWidth="1"/>
    <col min="11744" max="11744" width="12.28515625" customWidth="1"/>
    <col min="11746" max="11746" width="10" customWidth="1"/>
    <col min="11748" max="11748" width="0" hidden="1" customWidth="1"/>
    <col min="11750" max="11750" width="37.85546875" customWidth="1"/>
    <col min="11997" max="11997" width="6" customWidth="1"/>
    <col min="11998" max="11998" width="4.42578125" customWidth="1"/>
    <col min="11999" max="11999" width="29.5703125" bestFit="1" customWidth="1"/>
    <col min="12000" max="12000" width="12.28515625" customWidth="1"/>
    <col min="12002" max="12002" width="10" customWidth="1"/>
    <col min="12004" max="12004" width="0" hidden="1" customWidth="1"/>
    <col min="12006" max="12006" width="37.85546875" customWidth="1"/>
    <col min="12253" max="12253" width="6" customWidth="1"/>
    <col min="12254" max="12254" width="4.42578125" customWidth="1"/>
    <col min="12255" max="12255" width="29.5703125" bestFit="1" customWidth="1"/>
    <col min="12256" max="12256" width="12.28515625" customWidth="1"/>
    <col min="12258" max="12258" width="10" customWidth="1"/>
    <col min="12260" max="12260" width="0" hidden="1" customWidth="1"/>
    <col min="12262" max="12262" width="37.85546875" customWidth="1"/>
    <col min="12509" max="12509" width="6" customWidth="1"/>
    <col min="12510" max="12510" width="4.42578125" customWidth="1"/>
    <col min="12511" max="12511" width="29.5703125" bestFit="1" customWidth="1"/>
    <col min="12512" max="12512" width="12.28515625" customWidth="1"/>
    <col min="12514" max="12514" width="10" customWidth="1"/>
    <col min="12516" max="12516" width="0" hidden="1" customWidth="1"/>
    <col min="12518" max="12518" width="37.85546875" customWidth="1"/>
    <col min="12765" max="12765" width="6" customWidth="1"/>
    <col min="12766" max="12766" width="4.42578125" customWidth="1"/>
    <col min="12767" max="12767" width="29.5703125" bestFit="1" customWidth="1"/>
    <col min="12768" max="12768" width="12.28515625" customWidth="1"/>
    <col min="12770" max="12770" width="10" customWidth="1"/>
    <col min="12772" max="12772" width="0" hidden="1" customWidth="1"/>
    <col min="12774" max="12774" width="37.85546875" customWidth="1"/>
    <col min="13021" max="13021" width="6" customWidth="1"/>
    <col min="13022" max="13022" width="4.42578125" customWidth="1"/>
    <col min="13023" max="13023" width="29.5703125" bestFit="1" customWidth="1"/>
    <col min="13024" max="13024" width="12.28515625" customWidth="1"/>
    <col min="13026" max="13026" width="10" customWidth="1"/>
    <col min="13028" max="13028" width="0" hidden="1" customWidth="1"/>
    <col min="13030" max="13030" width="37.85546875" customWidth="1"/>
    <col min="13277" max="13277" width="6" customWidth="1"/>
    <col min="13278" max="13278" width="4.42578125" customWidth="1"/>
    <col min="13279" max="13279" width="29.5703125" bestFit="1" customWidth="1"/>
    <col min="13280" max="13280" width="12.28515625" customWidth="1"/>
    <col min="13282" max="13282" width="10" customWidth="1"/>
    <col min="13284" max="13284" width="0" hidden="1" customWidth="1"/>
    <col min="13286" max="13286" width="37.85546875" customWidth="1"/>
    <col min="13533" max="13533" width="6" customWidth="1"/>
    <col min="13534" max="13534" width="4.42578125" customWidth="1"/>
    <col min="13535" max="13535" width="29.5703125" bestFit="1" customWidth="1"/>
    <col min="13536" max="13536" width="12.28515625" customWidth="1"/>
    <col min="13538" max="13538" width="10" customWidth="1"/>
    <col min="13540" max="13540" width="0" hidden="1" customWidth="1"/>
    <col min="13542" max="13542" width="37.85546875" customWidth="1"/>
    <col min="13789" max="13789" width="6" customWidth="1"/>
    <col min="13790" max="13790" width="4.42578125" customWidth="1"/>
    <col min="13791" max="13791" width="29.5703125" bestFit="1" customWidth="1"/>
    <col min="13792" max="13792" width="12.28515625" customWidth="1"/>
    <col min="13794" max="13794" width="10" customWidth="1"/>
    <col min="13796" max="13796" width="0" hidden="1" customWidth="1"/>
    <col min="13798" max="13798" width="37.85546875" customWidth="1"/>
    <col min="14045" max="14045" width="6" customWidth="1"/>
    <col min="14046" max="14046" width="4.42578125" customWidth="1"/>
    <col min="14047" max="14047" width="29.5703125" bestFit="1" customWidth="1"/>
    <col min="14048" max="14048" width="12.28515625" customWidth="1"/>
    <col min="14050" max="14050" width="10" customWidth="1"/>
    <col min="14052" max="14052" width="0" hidden="1" customWidth="1"/>
    <col min="14054" max="14054" width="37.85546875" customWidth="1"/>
    <col min="14301" max="14301" width="6" customWidth="1"/>
    <col min="14302" max="14302" width="4.42578125" customWidth="1"/>
    <col min="14303" max="14303" width="29.5703125" bestFit="1" customWidth="1"/>
    <col min="14304" max="14304" width="12.28515625" customWidth="1"/>
    <col min="14306" max="14306" width="10" customWidth="1"/>
    <col min="14308" max="14308" width="0" hidden="1" customWidth="1"/>
    <col min="14310" max="14310" width="37.85546875" customWidth="1"/>
    <col min="14557" max="14557" width="6" customWidth="1"/>
    <col min="14558" max="14558" width="4.42578125" customWidth="1"/>
    <col min="14559" max="14559" width="29.5703125" bestFit="1" customWidth="1"/>
    <col min="14560" max="14560" width="12.28515625" customWidth="1"/>
    <col min="14562" max="14562" width="10" customWidth="1"/>
    <col min="14564" max="14564" width="0" hidden="1" customWidth="1"/>
    <col min="14566" max="14566" width="37.85546875" customWidth="1"/>
    <col min="14813" max="14813" width="6" customWidth="1"/>
    <col min="14814" max="14814" width="4.42578125" customWidth="1"/>
    <col min="14815" max="14815" width="29.5703125" bestFit="1" customWidth="1"/>
    <col min="14816" max="14816" width="12.28515625" customWidth="1"/>
    <col min="14818" max="14818" width="10" customWidth="1"/>
    <col min="14820" max="14820" width="0" hidden="1" customWidth="1"/>
    <col min="14822" max="14822" width="37.85546875" customWidth="1"/>
    <col min="15069" max="15069" width="6" customWidth="1"/>
    <col min="15070" max="15070" width="4.42578125" customWidth="1"/>
    <col min="15071" max="15071" width="29.5703125" bestFit="1" customWidth="1"/>
    <col min="15072" max="15072" width="12.28515625" customWidth="1"/>
    <col min="15074" max="15074" width="10" customWidth="1"/>
    <col min="15076" max="15076" width="0" hidden="1" customWidth="1"/>
    <col min="15078" max="15078" width="37.85546875" customWidth="1"/>
    <col min="15325" max="15325" width="6" customWidth="1"/>
    <col min="15326" max="15326" width="4.42578125" customWidth="1"/>
    <col min="15327" max="15327" width="29.5703125" bestFit="1" customWidth="1"/>
    <col min="15328" max="15328" width="12.28515625" customWidth="1"/>
    <col min="15330" max="15330" width="10" customWidth="1"/>
    <col min="15332" max="15332" width="0" hidden="1" customWidth="1"/>
    <col min="15334" max="15334" width="37.85546875" customWidth="1"/>
    <col min="15581" max="15581" width="6" customWidth="1"/>
    <col min="15582" max="15582" width="4.42578125" customWidth="1"/>
    <col min="15583" max="15583" width="29.5703125" bestFit="1" customWidth="1"/>
    <col min="15584" max="15584" width="12.28515625" customWidth="1"/>
    <col min="15586" max="15586" width="10" customWidth="1"/>
    <col min="15588" max="15588" width="0" hidden="1" customWidth="1"/>
    <col min="15590" max="15590" width="37.85546875" customWidth="1"/>
    <col min="15837" max="15837" width="6" customWidth="1"/>
    <col min="15838" max="15838" width="4.42578125" customWidth="1"/>
    <col min="15839" max="15839" width="29.5703125" bestFit="1" customWidth="1"/>
    <col min="15840" max="15840" width="12.28515625" customWidth="1"/>
    <col min="15842" max="15842" width="10" customWidth="1"/>
    <col min="15844" max="15844" width="0" hidden="1" customWidth="1"/>
    <col min="15846" max="15846" width="37.85546875" customWidth="1"/>
    <col min="16093" max="16093" width="6" customWidth="1"/>
    <col min="16094" max="16094" width="4.42578125" customWidth="1"/>
    <col min="16095" max="16095" width="29.5703125" bestFit="1" customWidth="1"/>
    <col min="16096" max="16096" width="12.28515625" customWidth="1"/>
    <col min="16098" max="16098" width="10" customWidth="1"/>
    <col min="16100" max="16100" width="0" hidden="1" customWidth="1"/>
    <col min="16102" max="16102" width="37.85546875" customWidth="1"/>
  </cols>
  <sheetData>
    <row r="2" spans="1:13" hidden="1" x14ac:dyDescent="0.25"/>
    <row r="3" spans="1:13" hidden="1" x14ac:dyDescent="0.25"/>
    <row r="4" spans="1:13" hidden="1" x14ac:dyDescent="0.25"/>
    <row r="5" spans="1:13" s="249" customFormat="1" ht="25.9" customHeight="1" x14ac:dyDescent="0.25">
      <c r="A5" s="463" t="s">
        <v>543</v>
      </c>
      <c r="B5" s="663" t="s">
        <v>544</v>
      </c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4" t="s">
        <v>482</v>
      </c>
    </row>
    <row r="6" spans="1:13" s="249" customFormat="1" ht="18" x14ac:dyDescent="0.25">
      <c r="A6" s="464"/>
      <c r="B6" s="665" t="s">
        <v>391</v>
      </c>
      <c r="C6" s="666"/>
      <c r="D6" s="667"/>
      <c r="E6" s="668"/>
      <c r="F6" s="668"/>
      <c r="G6" s="668"/>
      <c r="H6" s="668"/>
      <c r="I6" s="666"/>
      <c r="J6" s="666"/>
      <c r="K6" s="666"/>
      <c r="L6" s="669"/>
      <c r="M6" s="670"/>
    </row>
    <row r="7" spans="1:13" s="249" customFormat="1" ht="23.45" customHeight="1" x14ac:dyDescent="0.25">
      <c r="A7" s="464"/>
      <c r="B7" s="671" t="s">
        <v>525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2"/>
    </row>
    <row r="8" spans="1:13" s="262" customFormat="1" ht="36" customHeight="1" x14ac:dyDescent="0.25">
      <c r="B8" s="429" t="s">
        <v>476</v>
      </c>
      <c r="C8" s="430" t="s">
        <v>3</v>
      </c>
      <c r="D8" s="430" t="s">
        <v>177</v>
      </c>
      <c r="E8" s="430" t="s">
        <v>178</v>
      </c>
      <c r="F8" s="430" t="s">
        <v>179</v>
      </c>
      <c r="G8" s="430" t="s">
        <v>179</v>
      </c>
      <c r="H8" s="431" t="s">
        <v>208</v>
      </c>
      <c r="I8" s="432" t="s">
        <v>170</v>
      </c>
      <c r="J8" s="432" t="s">
        <v>8</v>
      </c>
      <c r="K8" s="432" t="s">
        <v>479</v>
      </c>
      <c r="L8" s="432" t="s">
        <v>393</v>
      </c>
      <c r="M8" s="433" t="s">
        <v>180</v>
      </c>
    </row>
    <row r="9" spans="1:13" ht="24" customHeight="1" x14ac:dyDescent="0.25">
      <c r="B9" s="550" t="s">
        <v>470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2"/>
    </row>
    <row r="10" spans="1:13" ht="21.75" customHeight="1" x14ac:dyDescent="0.25">
      <c r="B10" s="337">
        <v>1</v>
      </c>
      <c r="C10" s="331" t="s">
        <v>463</v>
      </c>
      <c r="D10" s="275" t="s">
        <v>464</v>
      </c>
      <c r="E10" s="275" t="s">
        <v>205</v>
      </c>
      <c r="F10" s="276">
        <v>6600</v>
      </c>
      <c r="G10" s="276">
        <v>3465</v>
      </c>
      <c r="H10" s="276">
        <f>I10*2</f>
        <v>4150</v>
      </c>
      <c r="I10" s="276">
        <v>2075</v>
      </c>
      <c r="J10" s="276"/>
      <c r="K10" s="347">
        <v>827040231</v>
      </c>
      <c r="L10" s="276">
        <f>I10</f>
        <v>2075</v>
      </c>
      <c r="M10" s="288"/>
    </row>
    <row r="11" spans="1:13" s="2" customFormat="1" ht="26.25" customHeight="1" x14ac:dyDescent="0.25">
      <c r="B11" s="287">
        <f t="shared" ref="B11:B20" si="0">SUM(B10+1)</f>
        <v>2</v>
      </c>
      <c r="C11" s="274" t="s">
        <v>267</v>
      </c>
      <c r="D11" s="275" t="s">
        <v>394</v>
      </c>
      <c r="E11" s="275" t="s">
        <v>205</v>
      </c>
      <c r="F11" s="276">
        <v>2200</v>
      </c>
      <c r="G11" s="276">
        <f>SUM(F11*1.05)</f>
        <v>2310</v>
      </c>
      <c r="H11" s="276">
        <f t="shared" ref="H11:H20" si="1">I11*2</f>
        <v>2812.78</v>
      </c>
      <c r="I11" s="276">
        <v>1406.39</v>
      </c>
      <c r="J11" s="276"/>
      <c r="K11" s="347">
        <v>827041300</v>
      </c>
      <c r="L11" s="276">
        <f t="shared" ref="L11:L22" si="2">I11</f>
        <v>1406.39</v>
      </c>
      <c r="M11" s="288"/>
    </row>
    <row r="12" spans="1:13" ht="26.25" customHeight="1" x14ac:dyDescent="0.25">
      <c r="B12" s="287">
        <f t="shared" si="0"/>
        <v>3</v>
      </c>
      <c r="C12" s="331" t="s">
        <v>410</v>
      </c>
      <c r="D12" s="275" t="s">
        <v>414</v>
      </c>
      <c r="E12" s="275" t="s">
        <v>205</v>
      </c>
      <c r="F12" s="276">
        <v>4200</v>
      </c>
      <c r="G12" s="276">
        <v>2210</v>
      </c>
      <c r="H12" s="276">
        <f t="shared" si="1"/>
        <v>6400</v>
      </c>
      <c r="I12" s="276">
        <v>3200</v>
      </c>
      <c r="J12" s="276"/>
      <c r="K12" s="347">
        <v>827039365</v>
      </c>
      <c r="L12" s="276">
        <f t="shared" si="2"/>
        <v>3200</v>
      </c>
      <c r="M12" s="288"/>
    </row>
    <row r="13" spans="1:13" ht="26.25" customHeight="1" x14ac:dyDescent="0.25">
      <c r="B13" s="287">
        <f t="shared" si="0"/>
        <v>4</v>
      </c>
      <c r="C13" s="292" t="s">
        <v>156</v>
      </c>
      <c r="D13" s="275" t="s">
        <v>400</v>
      </c>
      <c r="E13" s="275" t="s">
        <v>205</v>
      </c>
      <c r="F13" s="276">
        <v>6300</v>
      </c>
      <c r="G13" s="276">
        <v>6620</v>
      </c>
      <c r="H13" s="276">
        <f t="shared" si="1"/>
        <v>10359.82</v>
      </c>
      <c r="I13" s="276">
        <v>5179.91</v>
      </c>
      <c r="J13" s="276">
        <f>3357*2</f>
        <v>6714</v>
      </c>
      <c r="K13" s="347">
        <v>827038865</v>
      </c>
      <c r="L13" s="276">
        <f t="shared" si="2"/>
        <v>5179.91</v>
      </c>
      <c r="M13" s="288"/>
    </row>
    <row r="14" spans="1:13" ht="26.25" customHeight="1" x14ac:dyDescent="0.25">
      <c r="B14" s="287">
        <f t="shared" si="0"/>
        <v>5</v>
      </c>
      <c r="C14" s="274" t="s">
        <v>142</v>
      </c>
      <c r="D14" s="275" t="s">
        <v>400</v>
      </c>
      <c r="E14" s="275" t="s">
        <v>205</v>
      </c>
      <c r="F14" s="276">
        <v>6300</v>
      </c>
      <c r="G14" s="276">
        <v>6620</v>
      </c>
      <c r="H14" s="276">
        <f t="shared" si="1"/>
        <v>8418.68</v>
      </c>
      <c r="I14" s="276">
        <v>4209.34</v>
      </c>
      <c r="J14" s="276">
        <f>3357*2</f>
        <v>6714</v>
      </c>
      <c r="K14" s="347">
        <v>827038911</v>
      </c>
      <c r="L14" s="276">
        <f>I14</f>
        <v>4209.34</v>
      </c>
      <c r="M14" s="288"/>
    </row>
    <row r="15" spans="1:13" ht="26.25" customHeight="1" x14ac:dyDescent="0.25">
      <c r="B15" s="287">
        <f t="shared" si="0"/>
        <v>6</v>
      </c>
      <c r="C15" s="274" t="s">
        <v>163</v>
      </c>
      <c r="D15" s="275" t="s">
        <v>400</v>
      </c>
      <c r="E15" s="275" t="s">
        <v>205</v>
      </c>
      <c r="F15" s="276">
        <v>6300</v>
      </c>
      <c r="G15" s="276">
        <v>6620</v>
      </c>
      <c r="H15" s="276">
        <f t="shared" si="1"/>
        <v>8044.78</v>
      </c>
      <c r="I15" s="276">
        <v>4022.39</v>
      </c>
      <c r="J15" s="276"/>
      <c r="K15" s="347">
        <v>827054283</v>
      </c>
      <c r="L15" s="276">
        <f t="shared" si="2"/>
        <v>4022.39</v>
      </c>
      <c r="M15" s="288"/>
    </row>
    <row r="16" spans="1:13" ht="30.75" customHeight="1" x14ac:dyDescent="0.25">
      <c r="B16" s="287">
        <v>7</v>
      </c>
      <c r="C16" s="331" t="s">
        <v>466</v>
      </c>
      <c r="D16" s="275" t="s">
        <v>444</v>
      </c>
      <c r="E16" s="275" t="s">
        <v>205</v>
      </c>
      <c r="F16" s="276">
        <v>3000</v>
      </c>
      <c r="G16" s="276">
        <v>4200</v>
      </c>
      <c r="H16" s="276">
        <f>I16*2</f>
        <v>5574.4</v>
      </c>
      <c r="I16" s="276">
        <v>2787.2</v>
      </c>
      <c r="J16" s="276"/>
      <c r="K16" s="347">
        <v>827069760</v>
      </c>
      <c r="L16" s="276">
        <f t="shared" si="2"/>
        <v>2787.2</v>
      </c>
      <c r="M16" s="288"/>
    </row>
    <row r="17" spans="2:13" ht="30.75" customHeight="1" x14ac:dyDescent="0.25">
      <c r="B17" s="287">
        <v>8</v>
      </c>
      <c r="C17" s="274" t="s">
        <v>214</v>
      </c>
      <c r="D17" s="275" t="s">
        <v>328</v>
      </c>
      <c r="E17" s="275" t="s">
        <v>205</v>
      </c>
      <c r="F17" s="276">
        <v>6300</v>
      </c>
      <c r="G17" s="276">
        <v>6620</v>
      </c>
      <c r="H17" s="276">
        <f t="shared" si="1"/>
        <v>8044.78</v>
      </c>
      <c r="I17" s="276">
        <v>4022.39</v>
      </c>
      <c r="J17" s="276"/>
      <c r="K17" s="347">
        <v>827041475</v>
      </c>
      <c r="L17" s="276">
        <f t="shared" si="2"/>
        <v>4022.39</v>
      </c>
      <c r="M17" s="288"/>
    </row>
    <row r="18" spans="2:13" ht="30" customHeight="1" x14ac:dyDescent="0.25">
      <c r="B18" s="287">
        <v>11</v>
      </c>
      <c r="C18" s="274" t="s">
        <v>426</v>
      </c>
      <c r="D18" s="275" t="s">
        <v>55</v>
      </c>
      <c r="E18" s="275" t="s">
        <v>205</v>
      </c>
      <c r="F18" s="276"/>
      <c r="G18" s="276">
        <v>5200</v>
      </c>
      <c r="H18" s="276">
        <f t="shared" si="1"/>
        <v>12520.88</v>
      </c>
      <c r="I18" s="276">
        <v>6260.44</v>
      </c>
      <c r="J18" s="276"/>
      <c r="K18" s="347">
        <v>827040258</v>
      </c>
      <c r="L18" s="276">
        <f t="shared" si="2"/>
        <v>6260.44</v>
      </c>
      <c r="M18" s="288"/>
    </row>
    <row r="19" spans="2:13" ht="28.5" customHeight="1" x14ac:dyDescent="0.25">
      <c r="B19" s="287">
        <v>12</v>
      </c>
      <c r="C19" s="292" t="s">
        <v>227</v>
      </c>
      <c r="D19" s="275" t="s">
        <v>480</v>
      </c>
      <c r="E19" s="275" t="s">
        <v>205</v>
      </c>
      <c r="F19" s="276">
        <v>8500</v>
      </c>
      <c r="G19" s="276">
        <v>1050</v>
      </c>
      <c r="H19" s="276">
        <f t="shared" si="1"/>
        <v>6614.4</v>
      </c>
      <c r="I19" s="276">
        <v>3307.2</v>
      </c>
      <c r="J19" s="276"/>
      <c r="K19" s="347">
        <v>827039012</v>
      </c>
      <c r="L19" s="276">
        <f t="shared" si="2"/>
        <v>3307.2</v>
      </c>
      <c r="M19" s="288"/>
    </row>
    <row r="20" spans="2:13" ht="30" customHeight="1" x14ac:dyDescent="0.25">
      <c r="B20" s="287">
        <f t="shared" si="0"/>
        <v>13</v>
      </c>
      <c r="C20" s="274" t="s">
        <v>484</v>
      </c>
      <c r="D20" s="275" t="s">
        <v>62</v>
      </c>
      <c r="E20" s="275" t="s">
        <v>205</v>
      </c>
      <c r="F20" s="276"/>
      <c r="G20" s="276">
        <v>4000</v>
      </c>
      <c r="H20" s="276">
        <f t="shared" si="1"/>
        <v>2645.76</v>
      </c>
      <c r="I20" s="276">
        <v>1322.88</v>
      </c>
      <c r="J20" s="276"/>
      <c r="K20" s="347">
        <v>827040509</v>
      </c>
      <c r="L20" s="276">
        <f t="shared" si="2"/>
        <v>1322.88</v>
      </c>
      <c r="M20" s="288"/>
    </row>
    <row r="21" spans="2:13" ht="15.75" hidden="1" customHeight="1" x14ac:dyDescent="0.25">
      <c r="B21" s="337"/>
      <c r="C21" s="274"/>
      <c r="D21" s="275"/>
      <c r="E21" s="275"/>
      <c r="F21" s="276"/>
      <c r="G21" s="276"/>
      <c r="H21" s="276" t="e">
        <f>#REF!+(0.04*#REF!)</f>
        <v>#REF!</v>
      </c>
      <c r="I21" s="276" t="e">
        <f t="shared" ref="I21" si="3">H21/2</f>
        <v>#REF!</v>
      </c>
      <c r="J21" s="276"/>
      <c r="K21" s="347"/>
      <c r="L21" s="276" t="e">
        <f t="shared" si="2"/>
        <v>#REF!</v>
      </c>
      <c r="M21" s="288"/>
    </row>
    <row r="22" spans="2:13" ht="26.25" customHeight="1" x14ac:dyDescent="0.25">
      <c r="B22" s="337">
        <v>14</v>
      </c>
      <c r="C22" s="274"/>
      <c r="D22" s="275"/>
      <c r="E22" s="275"/>
      <c r="F22" s="276"/>
      <c r="G22" s="276"/>
      <c r="H22" s="276"/>
      <c r="I22" s="276"/>
      <c r="J22" s="276"/>
      <c r="K22" s="347"/>
      <c r="L22" s="276">
        <f t="shared" si="2"/>
        <v>0</v>
      </c>
      <c r="M22" s="288"/>
    </row>
    <row r="23" spans="2:13" s="249" customFormat="1" ht="24" customHeight="1" thickBot="1" x14ac:dyDescent="0.3">
      <c r="B23" s="289"/>
      <c r="C23" s="542" t="s">
        <v>135</v>
      </c>
      <c r="D23" s="543"/>
      <c r="E23" s="544"/>
      <c r="F23" s="290">
        <f>SUM(F16:F20)</f>
        <v>17800</v>
      </c>
      <c r="G23" s="290">
        <f>SUM(G10:G21)</f>
        <v>48915</v>
      </c>
      <c r="H23" s="335">
        <f>SUM(H10:H20)</f>
        <v>75586.279999999984</v>
      </c>
      <c r="I23" s="372">
        <f t="shared" ref="I23:L23" si="4">SUM(I10:I20)</f>
        <v>37793.139999999992</v>
      </c>
      <c r="J23" s="335">
        <f t="shared" si="4"/>
        <v>13428</v>
      </c>
      <c r="K23" s="335"/>
      <c r="L23" s="335">
        <f t="shared" si="4"/>
        <v>37793.139999999992</v>
      </c>
      <c r="M23" s="291"/>
    </row>
    <row r="24" spans="2:13" ht="32.450000000000003" customHeight="1" x14ac:dyDescent="0.25">
      <c r="I24" s="51"/>
      <c r="L24" s="250"/>
      <c r="M24" s="228"/>
    </row>
    <row r="25" spans="2:13" s="262" customFormat="1" ht="23.45" customHeight="1" x14ac:dyDescent="0.25">
      <c r="B25" s="553" t="s">
        <v>186</v>
      </c>
      <c r="C25" s="553"/>
      <c r="D25" s="553"/>
      <c r="E25" s="282"/>
      <c r="F25" s="284"/>
      <c r="G25" s="284"/>
      <c r="H25" s="284"/>
      <c r="I25" s="553" t="s">
        <v>67</v>
      </c>
      <c r="J25" s="553"/>
      <c r="K25" s="553"/>
      <c r="L25" s="553"/>
      <c r="M25" s="553"/>
    </row>
    <row r="26" spans="2:13" ht="21" customHeight="1" x14ac:dyDescent="0.25">
      <c r="B26" s="272"/>
      <c r="C26" s="272"/>
      <c r="D26" s="272"/>
      <c r="E26" s="272"/>
      <c r="F26" s="278"/>
      <c r="G26" s="278"/>
      <c r="H26" s="278"/>
      <c r="I26" s="224"/>
      <c r="J26" s="279"/>
      <c r="K26" s="279"/>
      <c r="L26" s="280"/>
      <c r="M26" s="281"/>
    </row>
    <row r="27" spans="2:13" ht="30.6" customHeight="1" x14ac:dyDescent="0.25">
      <c r="B27" s="272"/>
      <c r="C27" s="540"/>
      <c r="D27" s="540"/>
      <c r="E27" s="272"/>
      <c r="F27" s="278"/>
      <c r="G27" s="278"/>
      <c r="H27" s="278"/>
      <c r="I27" s="279"/>
      <c r="J27" s="279"/>
      <c r="K27" s="540"/>
      <c r="L27" s="540"/>
      <c r="M27" s="540"/>
    </row>
    <row r="28" spans="2:13" s="262" customFormat="1" ht="25.9" customHeight="1" x14ac:dyDescent="0.25">
      <c r="B28" s="553" t="s">
        <v>520</v>
      </c>
      <c r="C28" s="553"/>
      <c r="D28" s="553"/>
      <c r="E28" s="282"/>
      <c r="F28" s="283"/>
      <c r="G28" s="283"/>
      <c r="H28" s="370"/>
      <c r="I28" s="553" t="s">
        <v>461</v>
      </c>
      <c r="J28" s="553"/>
      <c r="K28" s="553"/>
      <c r="L28" s="553"/>
      <c r="M28" s="553"/>
    </row>
    <row r="38" spans="1:13" ht="3" customHeight="1" x14ac:dyDescent="0.25"/>
    <row r="39" spans="1:13" hidden="1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t="4.5" customHeight="1" x14ac:dyDescent="0.25"/>
    <row r="46" spans="1:13" s="249" customFormat="1" hidden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249" customFormat="1" hidden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249" customFormat="1" ht="25.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7" s="262" customFormat="1" ht="36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7" ht="22.9" customHeight="1" x14ac:dyDescent="0.25"/>
    <row r="51" spans="1:17" ht="33.75" customHeight="1" x14ac:dyDescent="0.25">
      <c r="A51" s="338"/>
      <c r="B51" s="673" t="s">
        <v>173</v>
      </c>
      <c r="C51" s="674"/>
      <c r="D51" s="675"/>
      <c r="E51" s="675"/>
      <c r="F51" s="675"/>
      <c r="G51" s="675"/>
      <c r="H51" s="675"/>
      <c r="I51" s="674"/>
      <c r="J51" s="674"/>
      <c r="K51" s="674"/>
      <c r="L51" s="676"/>
      <c r="M51" s="674"/>
    </row>
    <row r="52" spans="1:17" s="363" customFormat="1" ht="33.75" customHeight="1" x14ac:dyDescent="0.25">
      <c r="A52" s="339" t="s">
        <v>501</v>
      </c>
      <c r="B52" s="677"/>
      <c r="C52" s="677"/>
      <c r="D52" s="677"/>
      <c r="E52" s="677"/>
      <c r="F52" s="677"/>
      <c r="G52" s="677"/>
      <c r="H52" s="677"/>
      <c r="I52" s="677"/>
      <c r="J52" s="677"/>
      <c r="K52" s="677"/>
      <c r="L52" s="677"/>
      <c r="M52" s="678" t="s">
        <v>481</v>
      </c>
      <c r="Q52" s="363" t="s">
        <v>206</v>
      </c>
    </row>
    <row r="53" spans="1:17" ht="33.75" customHeight="1" thickBot="1" x14ac:dyDescent="0.3">
      <c r="A53" s="338"/>
      <c r="B53" s="679"/>
      <c r="C53" s="680" t="s">
        <v>526</v>
      </c>
      <c r="D53" s="680"/>
      <c r="E53" s="680"/>
      <c r="F53" s="680"/>
      <c r="G53" s="680"/>
      <c r="H53" s="680"/>
      <c r="I53" s="680"/>
      <c r="J53" s="680"/>
      <c r="K53" s="680"/>
      <c r="L53" s="680"/>
      <c r="M53" s="680"/>
    </row>
    <row r="54" spans="1:17" ht="36" customHeight="1" thickBot="1" x14ac:dyDescent="0.3">
      <c r="A54" s="262"/>
      <c r="B54" s="443" t="s">
        <v>175</v>
      </c>
      <c r="C54" s="444"/>
      <c r="D54" s="445" t="s">
        <v>177</v>
      </c>
      <c r="E54" s="445" t="s">
        <v>178</v>
      </c>
      <c r="F54" s="445" t="s">
        <v>179</v>
      </c>
      <c r="G54" s="445" t="s">
        <v>179</v>
      </c>
      <c r="H54" s="446" t="s">
        <v>208</v>
      </c>
      <c r="I54" s="444" t="s">
        <v>170</v>
      </c>
      <c r="J54" s="445" t="s">
        <v>8</v>
      </c>
      <c r="K54" s="444" t="s">
        <v>277</v>
      </c>
      <c r="L54" s="445" t="s">
        <v>393</v>
      </c>
      <c r="M54" s="447" t="s">
        <v>180</v>
      </c>
    </row>
    <row r="55" spans="1:17" ht="27.75" customHeight="1" x14ac:dyDescent="0.25">
      <c r="B55" s="441" t="s">
        <v>471</v>
      </c>
      <c r="C55" s="442"/>
      <c r="D55" s="448"/>
      <c r="E55" s="449"/>
      <c r="F55" s="450"/>
      <c r="G55" s="450"/>
      <c r="H55" s="450"/>
      <c r="I55" s="450"/>
      <c r="J55" s="450"/>
      <c r="K55" s="450"/>
      <c r="L55" s="451"/>
      <c r="M55" s="452"/>
    </row>
    <row r="56" spans="1:17" ht="38.25" customHeight="1" x14ac:dyDescent="0.25">
      <c r="B56" s="362">
        <v>1</v>
      </c>
      <c r="C56" s="274" t="s">
        <v>429</v>
      </c>
      <c r="D56" s="434" t="s">
        <v>430</v>
      </c>
      <c r="E56" s="275" t="s">
        <v>205</v>
      </c>
      <c r="F56" s="276"/>
      <c r="G56" s="276">
        <v>2000</v>
      </c>
      <c r="H56" s="300">
        <v>1200</v>
      </c>
      <c r="I56" s="301">
        <v>600</v>
      </c>
      <c r="J56" s="301"/>
      <c r="K56" s="348">
        <v>827139807</v>
      </c>
      <c r="L56" s="301">
        <f>I56</f>
        <v>600</v>
      </c>
      <c r="M56" s="367" t="s">
        <v>507</v>
      </c>
    </row>
    <row r="57" spans="1:17" s="2" customFormat="1" ht="33.75" customHeight="1" x14ac:dyDescent="0.25">
      <c r="A57"/>
      <c r="B57" s="357">
        <f>SUM(B56+1)</f>
        <v>2</v>
      </c>
      <c r="C57" s="292" t="s">
        <v>154</v>
      </c>
      <c r="D57" s="434" t="s">
        <v>328</v>
      </c>
      <c r="E57" s="275" t="s">
        <v>205</v>
      </c>
      <c r="F57" s="276"/>
      <c r="G57" s="276">
        <v>5250</v>
      </c>
      <c r="H57" s="300">
        <v>8800</v>
      </c>
      <c r="I57" s="301">
        <f t="shared" ref="I57:I60" si="5">H57/2</f>
        <v>4400</v>
      </c>
      <c r="J57" s="301"/>
      <c r="K57" s="348">
        <v>827039330</v>
      </c>
      <c r="L57" s="301">
        <f t="shared" ref="L57:L64" si="6">I57</f>
        <v>4400</v>
      </c>
      <c r="M57" s="295"/>
    </row>
    <row r="58" spans="1:17" s="2" customFormat="1" ht="33.75" customHeight="1" x14ac:dyDescent="0.25">
      <c r="A58"/>
      <c r="B58" s="362">
        <f t="shared" ref="B58:B59" si="7">SUM(B57+1)</f>
        <v>3</v>
      </c>
      <c r="C58" s="331" t="s">
        <v>450</v>
      </c>
      <c r="D58" s="436" t="s">
        <v>451</v>
      </c>
      <c r="E58" s="436" t="s">
        <v>205</v>
      </c>
      <c r="F58" s="437"/>
      <c r="G58" s="437"/>
      <c r="H58" s="438">
        <v>4000</v>
      </c>
      <c r="I58" s="439">
        <v>1800</v>
      </c>
      <c r="J58" s="439"/>
      <c r="K58" s="440">
        <v>827040320</v>
      </c>
      <c r="L58" s="439">
        <v>1800</v>
      </c>
      <c r="M58" s="295"/>
    </row>
    <row r="59" spans="1:17" s="2" customFormat="1" ht="33.75" customHeight="1" x14ac:dyDescent="0.25">
      <c r="A59"/>
      <c r="B59" s="357">
        <f t="shared" si="7"/>
        <v>4</v>
      </c>
      <c r="C59" s="331" t="s">
        <v>432</v>
      </c>
      <c r="D59" s="434" t="s">
        <v>433</v>
      </c>
      <c r="E59" s="275" t="s">
        <v>205</v>
      </c>
      <c r="F59" s="276"/>
      <c r="G59" s="276"/>
      <c r="H59" s="300">
        <f>I59*2</f>
        <v>2024.56</v>
      </c>
      <c r="I59" s="301">
        <v>1012.28</v>
      </c>
      <c r="J59" s="301"/>
      <c r="K59" s="348">
        <v>827040128</v>
      </c>
      <c r="L59" s="301">
        <f t="shared" si="6"/>
        <v>1012.28</v>
      </c>
      <c r="M59" s="295"/>
    </row>
    <row r="60" spans="1:17" s="2" customFormat="1" ht="40.5" customHeight="1" x14ac:dyDescent="0.25">
      <c r="A60"/>
      <c r="B60" s="357">
        <v>5</v>
      </c>
      <c r="C60" s="292" t="s">
        <v>435</v>
      </c>
      <c r="D60" s="434" t="s">
        <v>436</v>
      </c>
      <c r="E60" s="275" t="s">
        <v>205</v>
      </c>
      <c r="F60" s="276"/>
      <c r="G60" s="276"/>
      <c r="H60" s="300">
        <v>3000</v>
      </c>
      <c r="I60" s="301">
        <f t="shared" si="5"/>
        <v>1500</v>
      </c>
      <c r="J60" s="301"/>
      <c r="K60" s="348">
        <v>827040185</v>
      </c>
      <c r="L60" s="301">
        <f t="shared" si="6"/>
        <v>1500</v>
      </c>
      <c r="M60" s="295"/>
    </row>
    <row r="61" spans="1:17" ht="34.5" customHeight="1" x14ac:dyDescent="0.25">
      <c r="B61" s="362">
        <v>6</v>
      </c>
      <c r="C61" s="292" t="s">
        <v>441</v>
      </c>
      <c r="D61" s="434" t="s">
        <v>440</v>
      </c>
      <c r="E61" s="275" t="s">
        <v>205</v>
      </c>
      <c r="F61" s="276"/>
      <c r="G61" s="276"/>
      <c r="H61" s="300">
        <f>I61*2</f>
        <v>899.8</v>
      </c>
      <c r="I61" s="301">
        <v>449.9</v>
      </c>
      <c r="J61" s="301"/>
      <c r="K61" s="348">
        <v>827141429</v>
      </c>
      <c r="L61" s="301">
        <f t="shared" si="6"/>
        <v>449.9</v>
      </c>
      <c r="M61" s="295"/>
    </row>
    <row r="62" spans="1:17" s="199" customFormat="1" ht="32.25" customHeight="1" x14ac:dyDescent="0.25">
      <c r="A62" s="2"/>
      <c r="B62" s="357">
        <v>7</v>
      </c>
      <c r="C62" s="331"/>
      <c r="D62" s="275"/>
      <c r="E62" s="275"/>
      <c r="F62" s="276"/>
      <c r="G62" s="276"/>
      <c r="H62" s="300"/>
      <c r="I62" s="301"/>
      <c r="J62" s="301"/>
      <c r="K62" s="348"/>
      <c r="L62" s="301"/>
      <c r="M62" s="295"/>
    </row>
    <row r="63" spans="1:17" ht="29.25" customHeight="1" x14ac:dyDescent="0.25">
      <c r="A63" s="2"/>
      <c r="B63" s="453">
        <v>8</v>
      </c>
      <c r="C63" s="331" t="s">
        <v>490</v>
      </c>
      <c r="D63" s="435" t="s">
        <v>328</v>
      </c>
      <c r="E63" s="436" t="s">
        <v>205</v>
      </c>
      <c r="F63" s="437"/>
      <c r="G63" s="437"/>
      <c r="H63" s="438">
        <v>3000</v>
      </c>
      <c r="I63" s="439">
        <v>1300</v>
      </c>
      <c r="J63" s="439"/>
      <c r="K63" s="440">
        <v>827054291</v>
      </c>
      <c r="L63" s="439">
        <v>1300</v>
      </c>
      <c r="M63" s="295"/>
    </row>
    <row r="64" spans="1:17" ht="28.5" customHeight="1" x14ac:dyDescent="0.25">
      <c r="A64" s="2"/>
      <c r="B64" s="453">
        <v>9</v>
      </c>
      <c r="C64" s="274" t="s">
        <v>496</v>
      </c>
      <c r="D64" s="434" t="s">
        <v>472</v>
      </c>
      <c r="E64" s="275" t="s">
        <v>205</v>
      </c>
      <c r="F64" s="276"/>
      <c r="G64" s="276"/>
      <c r="H64" s="300">
        <f>I64</f>
        <v>1687.4</v>
      </c>
      <c r="I64" s="301">
        <v>1687.4</v>
      </c>
      <c r="J64" s="301"/>
      <c r="K64" s="348">
        <v>827040282</v>
      </c>
      <c r="L64" s="301">
        <f t="shared" si="6"/>
        <v>1687.4</v>
      </c>
      <c r="M64" s="295"/>
    </row>
    <row r="65" spans="1:13" ht="28.5" customHeight="1" thickBot="1" x14ac:dyDescent="0.3">
      <c r="A65" s="2"/>
      <c r="B65" s="454">
        <v>10</v>
      </c>
      <c r="C65" s="455" t="s">
        <v>542</v>
      </c>
      <c r="D65" s="456" t="s">
        <v>519</v>
      </c>
      <c r="E65" s="457" t="s">
        <v>205</v>
      </c>
      <c r="F65" s="458"/>
      <c r="G65" s="458"/>
      <c r="H65" s="459">
        <v>2300</v>
      </c>
      <c r="I65" s="459">
        <v>1150</v>
      </c>
      <c r="J65" s="460"/>
      <c r="K65" s="461" t="s">
        <v>523</v>
      </c>
      <c r="L65" s="459">
        <v>1150</v>
      </c>
      <c r="M65" s="462"/>
    </row>
    <row r="66" spans="1:13" ht="24.75" customHeight="1" thickBot="1" x14ac:dyDescent="0.3">
      <c r="A66" s="199"/>
      <c r="B66" s="296"/>
      <c r="C66" s="545" t="s">
        <v>135</v>
      </c>
      <c r="D66" s="546"/>
      <c r="E66" s="547"/>
      <c r="F66" s="297">
        <f>SUM(F25:F64)</f>
        <v>0</v>
      </c>
      <c r="G66" s="297">
        <f>SUM(G21:G64)</f>
        <v>56165</v>
      </c>
      <c r="H66" s="299"/>
      <c r="I66" s="373">
        <f>SUM(I56:I65)</f>
        <v>13899.579999999998</v>
      </c>
      <c r="J66" s="297">
        <f>SUM(J56:J64)</f>
        <v>0</v>
      </c>
      <c r="K66" s="343"/>
      <c r="L66" s="299">
        <f>SUM(L56:L65)</f>
        <v>13899.579999999998</v>
      </c>
      <c r="M66" s="298"/>
    </row>
    <row r="67" spans="1:13" ht="27" customHeight="1" x14ac:dyDescent="0.25"/>
    <row r="70" spans="1:13" ht="15.75" x14ac:dyDescent="0.25">
      <c r="B70" s="541" t="s">
        <v>186</v>
      </c>
      <c r="C70" s="541"/>
      <c r="F70" s="160"/>
      <c r="G70" s="160"/>
      <c r="H70" s="160"/>
      <c r="I70" s="541" t="s">
        <v>509</v>
      </c>
      <c r="J70" s="541"/>
      <c r="K70" s="541"/>
      <c r="L70" s="541"/>
      <c r="M70" s="271"/>
    </row>
    <row r="71" spans="1:13" x14ac:dyDescent="0.25">
      <c r="B71" s="268"/>
      <c r="C71" s="268"/>
      <c r="D71" s="268"/>
      <c r="E71" s="268"/>
      <c r="F71" s="160"/>
      <c r="G71" s="160"/>
      <c r="H71" s="160"/>
      <c r="I71" s="50"/>
      <c r="J71" s="50"/>
      <c r="K71" s="50"/>
      <c r="L71" s="95"/>
      <c r="M71" s="89"/>
    </row>
    <row r="72" spans="1:13" x14ac:dyDescent="0.25">
      <c r="B72" s="549"/>
      <c r="C72" s="549"/>
      <c r="D72" s="268"/>
      <c r="E72" s="268"/>
      <c r="F72" s="160"/>
      <c r="G72" s="160"/>
      <c r="H72" s="160"/>
      <c r="I72" s="549"/>
      <c r="J72" s="549"/>
      <c r="K72" s="549"/>
      <c r="L72" s="549"/>
      <c r="M72" s="89"/>
    </row>
    <row r="73" spans="1:13" x14ac:dyDescent="0.25">
      <c r="B73" s="277" t="s">
        <v>520</v>
      </c>
      <c r="C73" s="277"/>
      <c r="F73" s="268"/>
      <c r="G73" s="268"/>
      <c r="H73" s="369"/>
      <c r="I73" s="548" t="s">
        <v>461</v>
      </c>
      <c r="J73" s="548"/>
      <c r="K73" s="548"/>
      <c r="L73" s="548"/>
      <c r="M73" s="271"/>
    </row>
  </sheetData>
  <mergeCells count="17">
    <mergeCell ref="I73:L73"/>
    <mergeCell ref="B72:C72"/>
    <mergeCell ref="C53:M53"/>
    <mergeCell ref="B70:C70"/>
    <mergeCell ref="B7:M7"/>
    <mergeCell ref="B9:M9"/>
    <mergeCell ref="I72:L72"/>
    <mergeCell ref="I25:M25"/>
    <mergeCell ref="I28:M28"/>
    <mergeCell ref="B28:D28"/>
    <mergeCell ref="B25:D25"/>
    <mergeCell ref="C27:D27"/>
    <mergeCell ref="K27:M27"/>
    <mergeCell ref="I70:L70"/>
    <mergeCell ref="C23:E23"/>
    <mergeCell ref="B5:L5"/>
    <mergeCell ref="C66:E66"/>
  </mergeCells>
  <pageMargins left="0.7" right="0.7" top="0.75" bottom="0.75" header="0.3" footer="0.3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56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368</v>
      </c>
    </row>
    <row r="3" spans="1:23" x14ac:dyDescent="0.25">
      <c r="A3" s="1" t="s">
        <v>387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559" t="s">
        <v>1</v>
      </c>
      <c r="E5" s="559"/>
      <c r="F5" s="559"/>
      <c r="G5" s="559"/>
      <c r="H5" s="559"/>
      <c r="I5" s="652" t="s">
        <v>2</v>
      </c>
      <c r="J5" s="653"/>
      <c r="K5" s="653"/>
      <c r="L5" s="653"/>
      <c r="M5" s="653"/>
      <c r="N5" s="654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270</v>
      </c>
      <c r="J6" s="7" t="s">
        <v>309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52">
        <v>0.02</v>
      </c>
      <c r="Q6" s="152">
        <v>0.04</v>
      </c>
      <c r="R6" s="153">
        <v>0.06</v>
      </c>
      <c r="S6" s="153">
        <v>7.0000000000000007E-2</v>
      </c>
      <c r="T6" s="157" t="s">
        <v>261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15"/>
      <c r="B9" s="1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16" t="s">
        <v>218</v>
      </c>
      <c r="B10" s="114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55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55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16" t="s">
        <v>219</v>
      </c>
      <c r="B11" s="114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55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55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16" t="s">
        <v>220</v>
      </c>
      <c r="B12" s="114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55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55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16" t="s">
        <v>221</v>
      </c>
      <c r="B13" s="114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55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55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16" t="s">
        <v>222</v>
      </c>
      <c r="B14" s="114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55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55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16" t="s">
        <v>223</v>
      </c>
      <c r="B15" s="114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55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55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16" t="s">
        <v>224</v>
      </c>
      <c r="B16" s="114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55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55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16" t="s">
        <v>225</v>
      </c>
      <c r="B17" s="114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55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55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16" t="s">
        <v>226</v>
      </c>
      <c r="B18" s="114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55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55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17"/>
      <c r="B19" s="118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16" t="s">
        <v>227</v>
      </c>
      <c r="B20" s="119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55">
        <f>C20*0.04</f>
        <v>240</v>
      </c>
      <c r="R20" s="18">
        <f>C20*0.06</f>
        <v>360</v>
      </c>
      <c r="S20" s="18">
        <f>C20*0.07</f>
        <v>420.00000000000006</v>
      </c>
      <c r="T20" s="156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17"/>
      <c r="B21" s="118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20" t="s">
        <v>19</v>
      </c>
      <c r="B22" s="118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17"/>
      <c r="B23" s="118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16" t="s">
        <v>228</v>
      </c>
      <c r="B24" s="114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55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56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17"/>
      <c r="B25" s="118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20" t="s">
        <v>21</v>
      </c>
      <c r="B26" s="118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16" t="s">
        <v>17</v>
      </c>
      <c r="B27" s="110" t="s">
        <v>22</v>
      </c>
      <c r="C27" s="111">
        <v>18500</v>
      </c>
      <c r="D27" s="111">
        <f>SUM(C27/2)</f>
        <v>9250</v>
      </c>
      <c r="E27" s="111"/>
      <c r="F27" s="111"/>
      <c r="G27" s="111"/>
      <c r="H27" s="148">
        <v>0</v>
      </c>
      <c r="I27" s="148">
        <v>125</v>
      </c>
      <c r="J27" s="148"/>
      <c r="K27" s="148"/>
      <c r="L27" s="111">
        <v>1421</v>
      </c>
      <c r="M27" s="111"/>
      <c r="N27" s="111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55">
        <f>C27*0.06</f>
        <v>1110</v>
      </c>
      <c r="S27" s="18">
        <f>C27*0.07</f>
        <v>1295.0000000000002</v>
      </c>
      <c r="T27" s="156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16" t="s">
        <v>23</v>
      </c>
      <c r="B28" s="110" t="s">
        <v>24</v>
      </c>
      <c r="C28" s="18">
        <v>6750</v>
      </c>
      <c r="D28" s="111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55">
        <f>C28*0.04</f>
        <v>270</v>
      </c>
      <c r="R28" s="18">
        <f>C28*0.06</f>
        <v>405</v>
      </c>
      <c r="S28" s="18">
        <f>C28*0.07</f>
        <v>472.50000000000006</v>
      </c>
      <c r="T28" s="156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21"/>
      <c r="B29" s="122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23"/>
      <c r="B30" s="124"/>
      <c r="C30" s="4"/>
      <c r="D30" s="559" t="s">
        <v>1</v>
      </c>
      <c r="E30" s="559"/>
      <c r="F30" s="559"/>
      <c r="G30" s="559"/>
      <c r="H30" s="559"/>
      <c r="I30" s="32"/>
      <c r="J30" s="171"/>
      <c r="K30" s="32"/>
      <c r="L30" s="559" t="s">
        <v>2</v>
      </c>
      <c r="M30" s="559"/>
      <c r="N30" s="559"/>
      <c r="O30" s="16"/>
      <c r="P30" s="18"/>
      <c r="Q30" s="18"/>
      <c r="R30" s="18"/>
      <c r="S30" s="18"/>
      <c r="V30" s="47"/>
      <c r="W30" s="47"/>
    </row>
    <row r="31" spans="1:23" ht="51" x14ac:dyDescent="0.25">
      <c r="A31" s="125" t="s">
        <v>3</v>
      </c>
      <c r="B31" s="126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311</v>
      </c>
      <c r="J31" s="7" t="s">
        <v>309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27"/>
      <c r="B32" s="12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29" t="s">
        <v>25</v>
      </c>
      <c r="B33" s="130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17"/>
      <c r="B34" s="118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16" t="s">
        <v>229</v>
      </c>
      <c r="B35" s="110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55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56">
        <v>714</v>
      </c>
      <c r="V35" s="47">
        <f>N35/2</f>
        <v>7155</v>
      </c>
      <c r="W35" s="47"/>
    </row>
    <row r="36" spans="1:23" ht="26.25" customHeight="1" x14ac:dyDescent="0.25">
      <c r="A36" s="116" t="s">
        <v>27</v>
      </c>
      <c r="B36" s="114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55">
        <f>C36*0.04</f>
        <v>270</v>
      </c>
      <c r="R36" s="18">
        <f>C36*0.06</f>
        <v>405</v>
      </c>
      <c r="S36" s="18">
        <f>C36*0.07</f>
        <v>472.50000000000006</v>
      </c>
      <c r="T36" s="156">
        <v>257</v>
      </c>
      <c r="V36" s="47">
        <f>N36</f>
        <v>2680</v>
      </c>
      <c r="W36" s="47"/>
    </row>
    <row r="37" spans="1:23" ht="26.25" customHeight="1" x14ac:dyDescent="0.25">
      <c r="A37" s="116" t="s">
        <v>230</v>
      </c>
      <c r="B37" s="110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55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56">
        <v>172</v>
      </c>
      <c r="V37" s="47">
        <f>N37/2</f>
        <v>2015</v>
      </c>
      <c r="W37" s="47"/>
    </row>
    <row r="38" spans="1:23" ht="14.25" customHeight="1" x14ac:dyDescent="0.25">
      <c r="A38" s="117"/>
      <c r="B38" s="118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20" t="s">
        <v>29</v>
      </c>
      <c r="B39" s="118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16" t="s">
        <v>231</v>
      </c>
      <c r="B40" s="114" t="s">
        <v>30</v>
      </c>
      <c r="C40" s="111">
        <v>14000</v>
      </c>
      <c r="D40" s="111">
        <f>C40/2</f>
        <v>7000</v>
      </c>
      <c r="E40" s="111"/>
      <c r="F40" s="111"/>
      <c r="G40" s="111"/>
      <c r="H40" s="148"/>
      <c r="I40" s="148">
        <v>125</v>
      </c>
      <c r="J40" s="148"/>
      <c r="K40" s="148"/>
      <c r="L40" s="111">
        <v>940</v>
      </c>
      <c r="M40" s="111"/>
      <c r="N40" s="111">
        <f>SUM(D40+E40+G40+H40-I40-K40-L40+M40)</f>
        <v>5935</v>
      </c>
      <c r="O40" s="16"/>
      <c r="P40" s="18">
        <f>C40*0.02</f>
        <v>280</v>
      </c>
      <c r="Q40" s="155">
        <f>C40*0.04</f>
        <v>560</v>
      </c>
      <c r="R40" s="18">
        <f>C40*0.06</f>
        <v>840</v>
      </c>
      <c r="S40" s="18">
        <f>C40*0.07</f>
        <v>980.00000000000011</v>
      </c>
      <c r="T40" s="156">
        <v>528</v>
      </c>
      <c r="V40" s="47">
        <f>N40/2</f>
        <v>2967.5</v>
      </c>
      <c r="W40" s="47"/>
    </row>
    <row r="41" spans="1:23" ht="24" customHeight="1" x14ac:dyDescent="0.25">
      <c r="A41" s="116" t="s">
        <v>31</v>
      </c>
      <c r="B41" s="114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55">
        <f>C41*0.04</f>
        <v>262.08</v>
      </c>
      <c r="R41" s="18">
        <f>C41*0.06</f>
        <v>393.12</v>
      </c>
      <c r="S41" s="18">
        <f>C41*0.07</f>
        <v>458.64000000000004</v>
      </c>
      <c r="T41" s="156">
        <v>250</v>
      </c>
      <c r="V41" s="47">
        <f>N41</f>
        <v>3271</v>
      </c>
      <c r="W41" s="47"/>
    </row>
    <row r="42" spans="1:23" ht="21" customHeight="1" x14ac:dyDescent="0.25">
      <c r="A42" s="117"/>
      <c r="B42" s="118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17"/>
      <c r="B43" s="118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20" t="s">
        <v>32</v>
      </c>
      <c r="B44" s="118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17"/>
      <c r="B45" s="118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16" t="s">
        <v>33</v>
      </c>
      <c r="B46" s="114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55">
        <f>C46*0.04</f>
        <v>262.08</v>
      </c>
      <c r="R46" s="18">
        <f>C46*0.06</f>
        <v>393.12</v>
      </c>
      <c r="S46" s="18">
        <f>C46*0.07</f>
        <v>458.64000000000004</v>
      </c>
      <c r="T46" s="156">
        <v>250</v>
      </c>
      <c r="V46" s="47">
        <f>N46</f>
        <v>3236</v>
      </c>
      <c r="W46" s="47"/>
    </row>
    <row r="47" spans="1:23" ht="19.5" customHeight="1" x14ac:dyDescent="0.25">
      <c r="A47" s="116" t="s">
        <v>35</v>
      </c>
      <c r="B47" s="114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55">
        <f>C47*0.04</f>
        <v>262.08</v>
      </c>
      <c r="R47" s="18">
        <f>C47*0.06</f>
        <v>393.12</v>
      </c>
      <c r="S47" s="18">
        <f>C47*0.07</f>
        <v>458.64000000000004</v>
      </c>
      <c r="T47" s="156">
        <v>250</v>
      </c>
      <c r="V47" s="47">
        <f>N47</f>
        <v>3236</v>
      </c>
      <c r="W47" s="47"/>
    </row>
    <row r="48" spans="1:23" ht="14.25" customHeight="1" x14ac:dyDescent="0.25">
      <c r="A48" s="116"/>
      <c r="B48" s="114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17"/>
      <c r="B49" s="118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31" t="s">
        <v>37</v>
      </c>
      <c r="B50" s="118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17"/>
      <c r="B51" s="118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16" t="s">
        <v>38</v>
      </c>
      <c r="B52" s="114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55">
        <f>C52*0.04</f>
        <v>200.32</v>
      </c>
      <c r="R52" s="18">
        <f>C52*0.06</f>
        <v>300.47999999999996</v>
      </c>
      <c r="S52" s="18">
        <f>C52*0.07</f>
        <v>350.56000000000006</v>
      </c>
      <c r="T52" s="156">
        <v>191</v>
      </c>
      <c r="V52" s="47">
        <f>N52</f>
        <v>2564</v>
      </c>
      <c r="W52" s="47"/>
    </row>
    <row r="53" spans="1:23" x14ac:dyDescent="0.25">
      <c r="A53" s="117"/>
      <c r="B53" s="118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17"/>
      <c r="B54" s="118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31" t="s">
        <v>312</v>
      </c>
      <c r="B55" s="118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17"/>
      <c r="B56" s="118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16" t="s">
        <v>232</v>
      </c>
      <c r="B57" s="114" t="s">
        <v>39</v>
      </c>
      <c r="C57" s="111">
        <v>9350</v>
      </c>
      <c r="D57" s="111">
        <f>C57/2</f>
        <v>4675</v>
      </c>
      <c r="E57" s="111"/>
      <c r="F57" s="111"/>
      <c r="G57" s="111"/>
      <c r="H57" s="148"/>
      <c r="I57" s="148">
        <v>125</v>
      </c>
      <c r="J57" s="148"/>
      <c r="K57" s="148"/>
      <c r="L57" s="111">
        <v>460</v>
      </c>
      <c r="M57" s="111">
        <v>0</v>
      </c>
      <c r="N57" s="18">
        <f>D57-I57-L57</f>
        <v>4090</v>
      </c>
      <c r="O57" s="16"/>
      <c r="P57" s="18">
        <f>C57*0.02</f>
        <v>187</v>
      </c>
      <c r="Q57" s="155">
        <f>C57*0.04</f>
        <v>374</v>
      </c>
      <c r="R57" s="18">
        <f>C57*0.06</f>
        <v>561</v>
      </c>
      <c r="S57" s="18">
        <f>C57*0.07</f>
        <v>654.50000000000011</v>
      </c>
      <c r="T57" s="156">
        <v>360</v>
      </c>
      <c r="V57" s="47">
        <f>N57/2</f>
        <v>2045</v>
      </c>
      <c r="W57" s="47"/>
    </row>
    <row r="58" spans="1:23" ht="12.75" customHeight="1" x14ac:dyDescent="0.25">
      <c r="A58" s="132"/>
      <c r="B58" s="118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20" t="s">
        <v>40</v>
      </c>
      <c r="B59" s="118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32"/>
      <c r="B60" s="118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20" t="s">
        <v>41</v>
      </c>
      <c r="B61" s="118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17"/>
      <c r="B62" s="118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16" t="s">
        <v>233</v>
      </c>
      <c r="B63" s="110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56">
        <v>0</v>
      </c>
      <c r="V63" s="47">
        <f>N63/2</f>
        <v>2443</v>
      </c>
      <c r="W63" s="47"/>
    </row>
    <row r="64" spans="1:23" ht="18.75" customHeight="1" x14ac:dyDescent="0.25">
      <c r="A64" s="133" t="s">
        <v>234</v>
      </c>
      <c r="B64" s="110" t="s">
        <v>24</v>
      </c>
      <c r="C64" s="111">
        <v>5800</v>
      </c>
      <c r="D64" s="18">
        <f>SUM(C64/2)</f>
        <v>2900</v>
      </c>
      <c r="E64" s="111"/>
      <c r="F64" s="111"/>
      <c r="G64" s="111"/>
      <c r="H64" s="112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55">
        <f t="shared" si="10"/>
        <v>232</v>
      </c>
      <c r="R64" s="18">
        <f t="shared" si="11"/>
        <v>348</v>
      </c>
      <c r="S64" s="18">
        <f t="shared" si="12"/>
        <v>406.00000000000006</v>
      </c>
      <c r="T64" s="156">
        <v>220</v>
      </c>
      <c r="V64" s="47">
        <f>N64/2</f>
        <v>1437.5</v>
      </c>
      <c r="W64" s="47"/>
    </row>
    <row r="65" spans="1:23" ht="18.75" customHeight="1" x14ac:dyDescent="0.25">
      <c r="A65" s="133" t="s">
        <v>43</v>
      </c>
      <c r="B65" s="110" t="s">
        <v>44</v>
      </c>
      <c r="C65" s="18">
        <v>5144</v>
      </c>
      <c r="D65" s="111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55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56">
        <v>196</v>
      </c>
      <c r="V65" s="47">
        <f>N65</f>
        <v>2637</v>
      </c>
      <c r="W65" s="47"/>
    </row>
    <row r="66" spans="1:23" ht="18.75" customHeight="1" x14ac:dyDescent="0.25">
      <c r="A66" s="133" t="s">
        <v>45</v>
      </c>
      <c r="B66" s="110" t="s">
        <v>46</v>
      </c>
      <c r="C66" s="18">
        <v>5784</v>
      </c>
      <c r="D66" s="111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55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56">
        <v>220</v>
      </c>
      <c r="V66" s="47">
        <f>N66</f>
        <v>2935</v>
      </c>
      <c r="W66" s="47"/>
    </row>
    <row r="67" spans="1:23" ht="25.5" customHeight="1" x14ac:dyDescent="0.25">
      <c r="A67" s="116" t="s">
        <v>47</v>
      </c>
      <c r="B67" s="110" t="s">
        <v>48</v>
      </c>
      <c r="C67" s="18">
        <v>4284</v>
      </c>
      <c r="D67" s="111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55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56">
        <v>163</v>
      </c>
      <c r="V67" s="47">
        <f>N67</f>
        <v>2281</v>
      </c>
      <c r="W67" s="47"/>
    </row>
    <row r="68" spans="1:23" ht="37.5" customHeight="1" thickBot="1" x14ac:dyDescent="0.3">
      <c r="A68" s="116" t="s">
        <v>235</v>
      </c>
      <c r="B68" s="110" t="s">
        <v>49</v>
      </c>
      <c r="C68" s="18">
        <v>3848</v>
      </c>
      <c r="D68" s="111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55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56">
        <v>148</v>
      </c>
      <c r="V68" s="47">
        <f>N68</f>
        <v>2103</v>
      </c>
      <c r="W68" s="47"/>
    </row>
    <row r="69" spans="1:23" ht="15.75" customHeight="1" x14ac:dyDescent="0.25">
      <c r="A69" s="123"/>
      <c r="B69" s="124"/>
      <c r="C69" s="4"/>
      <c r="D69" s="559" t="s">
        <v>1</v>
      </c>
      <c r="E69" s="559"/>
      <c r="F69" s="559"/>
      <c r="G69" s="559"/>
      <c r="H69" s="559"/>
      <c r="I69" s="32"/>
      <c r="J69" s="171"/>
      <c r="K69" s="32"/>
      <c r="L69" s="559" t="s">
        <v>2</v>
      </c>
      <c r="M69" s="559"/>
      <c r="N69" s="559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34" t="s">
        <v>3</v>
      </c>
      <c r="B70" s="135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311</v>
      </c>
      <c r="J70" s="7" t="s">
        <v>309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36" t="s">
        <v>236</v>
      </c>
      <c r="B71" s="122" t="s">
        <v>50</v>
      </c>
      <c r="C71" s="18">
        <v>3848</v>
      </c>
      <c r="D71" s="111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55">
        <f t="shared" ref="R71:R77" si="14">C71*0.06</f>
        <v>230.88</v>
      </c>
      <c r="S71" s="18">
        <f t="shared" ref="S71:S77" si="15">C71*0.07</f>
        <v>269.36</v>
      </c>
      <c r="T71" s="156">
        <v>200</v>
      </c>
      <c r="V71" s="47">
        <f>N71</f>
        <v>2103</v>
      </c>
      <c r="W71" s="47"/>
    </row>
    <row r="72" spans="1:23" ht="25.5" customHeight="1" x14ac:dyDescent="0.25">
      <c r="A72" s="116" t="s">
        <v>51</v>
      </c>
      <c r="B72" s="110" t="s">
        <v>44</v>
      </c>
      <c r="C72" s="18">
        <v>5144</v>
      </c>
      <c r="D72" s="111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55">
        <f>C72*0.04</f>
        <v>205.76</v>
      </c>
      <c r="R72" s="18">
        <f t="shared" si="14"/>
        <v>308.64</v>
      </c>
      <c r="S72" s="18">
        <f t="shared" si="15"/>
        <v>360.08000000000004</v>
      </c>
      <c r="T72" s="156">
        <v>196</v>
      </c>
      <c r="V72" s="47">
        <f>N72</f>
        <v>2637</v>
      </c>
      <c r="W72" s="47"/>
    </row>
    <row r="73" spans="1:23" ht="25.5" customHeight="1" x14ac:dyDescent="0.25">
      <c r="A73" s="116" t="s">
        <v>237</v>
      </c>
      <c r="B73" s="110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55">
        <f t="shared" si="14"/>
        <v>241.79999999999998</v>
      </c>
      <c r="S73" s="18">
        <f t="shared" si="15"/>
        <v>282.10000000000002</v>
      </c>
      <c r="T73" s="156">
        <v>228</v>
      </c>
      <c r="V73" s="47">
        <f>N73</f>
        <v>2159</v>
      </c>
      <c r="W73" s="47"/>
    </row>
    <row r="74" spans="1:23" ht="25.5" customHeight="1" x14ac:dyDescent="0.25">
      <c r="A74" s="116" t="s">
        <v>238</v>
      </c>
      <c r="B74" s="110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55">
        <f t="shared" si="14"/>
        <v>241.79999999999998</v>
      </c>
      <c r="S74" s="18">
        <f t="shared" si="15"/>
        <v>282.10000000000002</v>
      </c>
      <c r="T74" s="156">
        <v>228</v>
      </c>
      <c r="V74" s="47">
        <f>N74</f>
        <v>2159</v>
      </c>
      <c r="W74" s="47"/>
    </row>
    <row r="75" spans="1:23" ht="25.5" customHeight="1" x14ac:dyDescent="0.25">
      <c r="A75" s="116" t="s">
        <v>53</v>
      </c>
      <c r="B75" s="110" t="s">
        <v>211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55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56">
        <v>184</v>
      </c>
      <c r="V75" s="47">
        <f>N75</f>
        <v>2515</v>
      </c>
      <c r="W75" s="47"/>
    </row>
    <row r="76" spans="1:23" ht="25.5" customHeight="1" x14ac:dyDescent="0.25">
      <c r="A76" s="116"/>
      <c r="B76" s="110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55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56">
        <v>375</v>
      </c>
      <c r="V76" s="47"/>
      <c r="W76" s="47"/>
    </row>
    <row r="77" spans="1:23" ht="25.5" customHeight="1" x14ac:dyDescent="0.25">
      <c r="A77" s="116"/>
      <c r="B77" s="110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55">
        <f t="shared" si="16"/>
        <v>240</v>
      </c>
      <c r="R77" s="18">
        <f t="shared" si="14"/>
        <v>360</v>
      </c>
      <c r="S77" s="18">
        <f t="shared" si="15"/>
        <v>420.00000000000006</v>
      </c>
      <c r="T77" s="156">
        <v>240</v>
      </c>
      <c r="V77" s="47"/>
      <c r="W77" s="47"/>
    </row>
    <row r="78" spans="1:23" ht="23.25" customHeight="1" x14ac:dyDescent="0.25">
      <c r="A78" s="116"/>
      <c r="B78" s="110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20" t="s">
        <v>56</v>
      </c>
      <c r="B79" s="115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17" t="s">
        <v>264</v>
      </c>
      <c r="B80" s="115" t="s">
        <v>265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16" t="s">
        <v>262</v>
      </c>
      <c r="B81" s="110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55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56">
        <v>93</v>
      </c>
      <c r="V81" s="47">
        <f t="shared" ref="V81:V87" si="20">N81</f>
        <v>1330</v>
      </c>
      <c r="W81" s="47"/>
    </row>
    <row r="82" spans="1:23" ht="34.5" customHeight="1" x14ac:dyDescent="0.25">
      <c r="A82" s="172" t="s">
        <v>263</v>
      </c>
      <c r="B82" s="110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55">
        <f t="shared" si="16"/>
        <v>50.800000000000004</v>
      </c>
      <c r="R82" s="18">
        <f t="shared" si="18"/>
        <v>76.2</v>
      </c>
      <c r="S82" s="18">
        <f t="shared" si="19"/>
        <v>88.9</v>
      </c>
      <c r="T82" s="156">
        <v>51</v>
      </c>
      <c r="V82" s="47">
        <f t="shared" si="20"/>
        <v>839</v>
      </c>
      <c r="W82" s="47"/>
    </row>
    <row r="83" spans="1:23" ht="33" customHeight="1" x14ac:dyDescent="0.25">
      <c r="A83" s="116" t="s">
        <v>308</v>
      </c>
      <c r="B83" s="110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55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56">
        <v>51</v>
      </c>
      <c r="V83" s="47">
        <f t="shared" si="20"/>
        <v>839</v>
      </c>
      <c r="W83" s="47"/>
    </row>
    <row r="84" spans="1:23" ht="21.75" customHeight="1" x14ac:dyDescent="0.25">
      <c r="A84" s="116" t="s">
        <v>60</v>
      </c>
      <c r="B84" s="110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55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56">
        <v>188</v>
      </c>
      <c r="V84" s="47">
        <f t="shared" si="20"/>
        <v>2552</v>
      </c>
      <c r="W84" s="47"/>
    </row>
    <row r="85" spans="1:23" ht="20.25" customHeight="1" x14ac:dyDescent="0.25">
      <c r="A85" s="116" t="s">
        <v>257</v>
      </c>
      <c r="B85" s="110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55">
        <f t="shared" si="18"/>
        <v>126</v>
      </c>
      <c r="S85" s="18">
        <f t="shared" si="19"/>
        <v>147</v>
      </c>
      <c r="T85" s="156">
        <v>64</v>
      </c>
      <c r="V85" s="47">
        <f t="shared" si="20"/>
        <v>1237</v>
      </c>
      <c r="W85" s="47"/>
    </row>
    <row r="86" spans="1:23" ht="26.25" customHeight="1" x14ac:dyDescent="0.25">
      <c r="A86" s="116" t="s">
        <v>63</v>
      </c>
      <c r="B86" s="110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55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56">
        <v>82</v>
      </c>
      <c r="V86" s="47">
        <f t="shared" si="20"/>
        <v>1326</v>
      </c>
      <c r="W86" s="47"/>
    </row>
    <row r="87" spans="1:23" ht="32.25" customHeight="1" x14ac:dyDescent="0.25">
      <c r="A87" s="172" t="s">
        <v>258</v>
      </c>
      <c r="B87" s="110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55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56">
        <v>144</v>
      </c>
      <c r="V87" s="47">
        <f t="shared" si="20"/>
        <v>2014</v>
      </c>
      <c r="W87" s="47"/>
    </row>
    <row r="88" spans="1:23" ht="12.75" customHeight="1" x14ac:dyDescent="0.25">
      <c r="A88" s="117"/>
      <c r="B88" s="118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20" t="s">
        <v>66</v>
      </c>
      <c r="B89" s="118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17"/>
      <c r="B90" s="118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16" t="s">
        <v>239</v>
      </c>
      <c r="B91" s="110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55">
        <f t="shared" si="16"/>
        <v>617.36</v>
      </c>
      <c r="R91" s="18">
        <f>C91*0.06</f>
        <v>926.04</v>
      </c>
      <c r="S91" s="18">
        <f>C91*0.07</f>
        <v>1080.3800000000001</v>
      </c>
      <c r="T91" s="156">
        <v>588</v>
      </c>
      <c r="V91" s="47">
        <f>N91/2</f>
        <v>3249.5</v>
      </c>
      <c r="W91" s="47"/>
    </row>
    <row r="92" spans="1:23" ht="28.5" customHeight="1" x14ac:dyDescent="0.25">
      <c r="A92" s="116" t="s">
        <v>259</v>
      </c>
      <c r="B92" s="110" t="s">
        <v>266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55">
        <f t="shared" si="16"/>
        <v>512.4</v>
      </c>
      <c r="R92" s="18">
        <f>C92*0.06</f>
        <v>768.6</v>
      </c>
      <c r="S92" s="18">
        <f>C92*0.07</f>
        <v>896.7</v>
      </c>
      <c r="T92" s="156">
        <v>488</v>
      </c>
      <c r="V92" s="47">
        <f>N92/2</f>
        <v>2738</v>
      </c>
      <c r="W92" s="47"/>
    </row>
    <row r="93" spans="1:23" ht="22.5" customHeight="1" x14ac:dyDescent="0.25">
      <c r="A93" s="116" t="s">
        <v>68</v>
      </c>
      <c r="B93" s="114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55">
        <f t="shared" si="16"/>
        <v>321.28000000000003</v>
      </c>
      <c r="R93" s="18">
        <f>C93*0.06</f>
        <v>481.91999999999996</v>
      </c>
      <c r="S93" s="18">
        <f>C93*0.07</f>
        <v>562.24</v>
      </c>
      <c r="T93" s="156">
        <v>306</v>
      </c>
      <c r="V93" s="47">
        <f>N93</f>
        <v>3774</v>
      </c>
      <c r="W93" s="47"/>
    </row>
    <row r="94" spans="1:23" ht="14.25" customHeight="1" x14ac:dyDescent="0.25">
      <c r="A94" s="117"/>
      <c r="B94" s="118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17"/>
      <c r="B95" s="118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20" t="s">
        <v>69</v>
      </c>
      <c r="B96" s="118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17"/>
      <c r="B97" s="118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16" t="s">
        <v>70</v>
      </c>
      <c r="B98" s="114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55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16" t="s">
        <v>71</v>
      </c>
      <c r="B99" s="114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55">
        <f t="shared" si="16"/>
        <v>180.6</v>
      </c>
      <c r="R99" s="18">
        <f>C99*0.06</f>
        <v>270.89999999999998</v>
      </c>
      <c r="S99" s="18">
        <f>C99*0.07</f>
        <v>316.05</v>
      </c>
      <c r="T99" s="156">
        <v>172</v>
      </c>
      <c r="V99" s="47">
        <f>N99</f>
        <v>2380.5</v>
      </c>
      <c r="W99" s="47"/>
    </row>
    <row r="100" spans="1:23" ht="28.5" customHeight="1" x14ac:dyDescent="0.25">
      <c r="A100" s="123"/>
      <c r="B100" s="124"/>
      <c r="C100" s="4"/>
      <c r="D100" s="559" t="s">
        <v>1</v>
      </c>
      <c r="E100" s="559"/>
      <c r="F100" s="559"/>
      <c r="G100" s="559"/>
      <c r="H100" s="559"/>
      <c r="I100" s="32"/>
      <c r="J100" s="171"/>
      <c r="K100" s="32"/>
      <c r="L100" s="559" t="s">
        <v>2</v>
      </c>
      <c r="M100" s="559"/>
      <c r="N100" s="559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25" t="s">
        <v>3</v>
      </c>
      <c r="B101" s="126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311</v>
      </c>
      <c r="J101" s="7" t="s">
        <v>309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37"/>
      <c r="B102" s="138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32" t="s">
        <v>252</v>
      </c>
      <c r="B103" s="139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55">
        <f t="shared" si="16"/>
        <v>188</v>
      </c>
      <c r="R103" s="18">
        <f>C103*0.06</f>
        <v>282</v>
      </c>
      <c r="S103" s="18">
        <f>C103*0.07</f>
        <v>329.00000000000006</v>
      </c>
      <c r="T103" s="156">
        <v>144</v>
      </c>
      <c r="V103" s="47">
        <f>N103/2</f>
        <v>1248.5</v>
      </c>
      <c r="W103" s="47"/>
    </row>
    <row r="104" spans="1:23" x14ac:dyDescent="0.25">
      <c r="A104" s="117"/>
      <c r="B104" s="118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20" t="s">
        <v>74</v>
      </c>
      <c r="B105" s="118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17"/>
      <c r="B106" s="118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16" t="s">
        <v>240</v>
      </c>
      <c r="B107" s="114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55">
        <f t="shared" si="16"/>
        <v>403.2</v>
      </c>
      <c r="R107" s="18">
        <f>C107*0.06</f>
        <v>604.79999999999995</v>
      </c>
      <c r="S107" s="18">
        <f>C107*0.07</f>
        <v>705.6</v>
      </c>
      <c r="T107" s="156">
        <v>380</v>
      </c>
      <c r="V107" s="47">
        <f>N107/2</f>
        <v>2257.5</v>
      </c>
      <c r="W107" s="47"/>
    </row>
    <row r="108" spans="1:23" x14ac:dyDescent="0.25">
      <c r="A108" s="117"/>
      <c r="B108" s="118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20" t="s">
        <v>76</v>
      </c>
      <c r="B109" s="118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16" t="s">
        <v>241</v>
      </c>
      <c r="B110" s="113" t="s">
        <v>77</v>
      </c>
      <c r="C110" s="111">
        <v>11350</v>
      </c>
      <c r="D110" s="111">
        <f>SUM(C110/2)</f>
        <v>5675</v>
      </c>
      <c r="E110" s="111"/>
      <c r="F110" s="111"/>
      <c r="G110" s="111"/>
      <c r="H110" s="148"/>
      <c r="I110" s="148">
        <v>125</v>
      </c>
      <c r="J110" s="148"/>
      <c r="K110" s="148"/>
      <c r="L110" s="111">
        <v>657</v>
      </c>
      <c r="M110" s="111">
        <v>0</v>
      </c>
      <c r="N110" s="111">
        <f>SUM(D110+E110+G110+H110-I110-K110-L110+M110)</f>
        <v>4893</v>
      </c>
      <c r="O110" s="16"/>
      <c r="P110" s="18">
        <f t="shared" ref="P110:P119" si="21">C110*0.02</f>
        <v>227</v>
      </c>
      <c r="Q110" s="155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56">
        <v>428</v>
      </c>
      <c r="V110" s="47">
        <f>N110/2</f>
        <v>2446.5</v>
      </c>
      <c r="W110" s="47"/>
    </row>
    <row r="111" spans="1:23" ht="32.25" customHeight="1" x14ac:dyDescent="0.25">
      <c r="A111" s="116" t="s">
        <v>78</v>
      </c>
      <c r="B111" s="114" t="s">
        <v>24</v>
      </c>
      <c r="C111" s="111">
        <v>6552</v>
      </c>
      <c r="D111" s="111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55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56">
        <v>250</v>
      </c>
      <c r="V111" s="47">
        <f>N111</f>
        <v>3256</v>
      </c>
      <c r="W111" s="47"/>
    </row>
    <row r="112" spans="1:23" ht="32.25" customHeight="1" x14ac:dyDescent="0.25">
      <c r="A112" s="116" t="s">
        <v>242</v>
      </c>
      <c r="B112" s="110" t="s">
        <v>79</v>
      </c>
      <c r="C112" s="111">
        <v>8400</v>
      </c>
      <c r="D112" s="111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55">
        <f t="shared" si="22"/>
        <v>504</v>
      </c>
      <c r="S112" s="18">
        <f t="shared" si="23"/>
        <v>588</v>
      </c>
      <c r="T112" s="156">
        <v>468</v>
      </c>
      <c r="V112" s="47">
        <f>N112/2</f>
        <v>1849</v>
      </c>
      <c r="W112" s="47"/>
    </row>
    <row r="113" spans="1:23" ht="32.25" customHeight="1" x14ac:dyDescent="0.25">
      <c r="A113" s="116" t="s">
        <v>80</v>
      </c>
      <c r="B113" s="110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55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56">
        <v>330</v>
      </c>
      <c r="V113" s="47">
        <f>N113</f>
        <v>4071</v>
      </c>
      <c r="W113" s="47"/>
    </row>
    <row r="114" spans="1:23" ht="32.25" customHeight="1" x14ac:dyDescent="0.25">
      <c r="A114" s="116" t="s">
        <v>82</v>
      </c>
      <c r="B114" s="110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55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56">
        <v>330</v>
      </c>
      <c r="V114" s="47">
        <f>N114</f>
        <v>4071</v>
      </c>
      <c r="W114" s="47"/>
    </row>
    <row r="115" spans="1:23" ht="32.25" customHeight="1" x14ac:dyDescent="0.25">
      <c r="A115" s="116" t="s">
        <v>83</v>
      </c>
      <c r="B115" s="110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55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56">
        <v>330</v>
      </c>
      <c r="V115" s="47">
        <f>N115</f>
        <v>4071</v>
      </c>
      <c r="W115" s="47"/>
    </row>
    <row r="116" spans="1:23" ht="32.25" customHeight="1" x14ac:dyDescent="0.25">
      <c r="A116" s="116"/>
      <c r="B116" s="110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55">
        <f>C116*0.04</f>
        <v>347.28000000000003</v>
      </c>
      <c r="R116" s="18">
        <f>C116*0.06</f>
        <v>520.91999999999996</v>
      </c>
      <c r="S116" s="18">
        <f>C116*0.07</f>
        <v>607.74</v>
      </c>
      <c r="T116" s="156">
        <v>330</v>
      </c>
      <c r="V116" s="47">
        <f>N116</f>
        <v>3900</v>
      </c>
      <c r="W116" s="47"/>
    </row>
    <row r="117" spans="1:23" ht="32.25" customHeight="1" x14ac:dyDescent="0.25">
      <c r="A117" s="116" t="s">
        <v>255</v>
      </c>
      <c r="B117" s="110" t="s">
        <v>84</v>
      </c>
      <c r="C117" s="111">
        <v>9000</v>
      </c>
      <c r="D117" s="111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55">
        <f>C117*0.04</f>
        <v>360</v>
      </c>
      <c r="R117" s="18">
        <f>C117*0.06</f>
        <v>540</v>
      </c>
      <c r="S117" s="18">
        <f>C117*0.07</f>
        <v>630.00000000000011</v>
      </c>
      <c r="T117" s="156">
        <v>352</v>
      </c>
      <c r="V117" s="47">
        <f>N117/2</f>
        <v>1973.5</v>
      </c>
      <c r="W117" s="47"/>
    </row>
    <row r="118" spans="1:23" ht="32.25" customHeight="1" x14ac:dyDescent="0.25">
      <c r="A118" s="116" t="s">
        <v>243</v>
      </c>
      <c r="B118" s="110" t="s">
        <v>85</v>
      </c>
      <c r="C118" s="111">
        <v>5410</v>
      </c>
      <c r="D118" s="111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55">
        <f>C118*0.04</f>
        <v>216.4</v>
      </c>
      <c r="R118" s="18">
        <f>C118*0.06</f>
        <v>324.59999999999997</v>
      </c>
      <c r="S118" s="18">
        <f>C118*0.07</f>
        <v>378.70000000000005</v>
      </c>
      <c r="T118" s="156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16" t="s">
        <v>268</v>
      </c>
      <c r="B119" s="110" t="s">
        <v>85</v>
      </c>
      <c r="C119" s="111">
        <v>5410</v>
      </c>
      <c r="D119" s="111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55">
        <f>C119*0.04</f>
        <v>216.4</v>
      </c>
      <c r="R119" s="18">
        <f>C119*0.06</f>
        <v>324.59999999999997</v>
      </c>
      <c r="S119" s="18">
        <f>C119*0.07</f>
        <v>378.70000000000005</v>
      </c>
      <c r="T119" s="156">
        <v>200</v>
      </c>
      <c r="V119" s="47">
        <f>N119</f>
        <v>2734</v>
      </c>
      <c r="W119" s="47"/>
    </row>
    <row r="120" spans="1:23" ht="77.25" customHeight="1" x14ac:dyDescent="0.25">
      <c r="A120" s="117"/>
      <c r="B120" s="115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20" t="s">
        <v>86</v>
      </c>
      <c r="B121" s="115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20"/>
      <c r="B122" s="115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20" t="s">
        <v>87</v>
      </c>
      <c r="B123" s="115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33" t="s">
        <v>244</v>
      </c>
      <c r="B124" s="110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55">
        <f>C124*0.06</f>
        <v>504</v>
      </c>
      <c r="S124" s="18">
        <f>C124*0.07</f>
        <v>588</v>
      </c>
      <c r="T124" s="156">
        <v>468</v>
      </c>
      <c r="V124" s="47">
        <f>N124/2</f>
        <v>1849</v>
      </c>
      <c r="W124" s="47"/>
    </row>
    <row r="125" spans="1:23" x14ac:dyDescent="0.25">
      <c r="A125" s="133"/>
      <c r="B125" s="110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20" t="s">
        <v>89</v>
      </c>
      <c r="B126" s="115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17"/>
      <c r="B127" s="115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33" t="s">
        <v>90</v>
      </c>
      <c r="B128" s="110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55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56">
        <v>198</v>
      </c>
      <c r="V128" s="47">
        <f>N128</f>
        <v>2644</v>
      </c>
      <c r="W128" s="47"/>
    </row>
    <row r="129" spans="1:23" ht="15" customHeight="1" x14ac:dyDescent="0.25">
      <c r="A129" s="123"/>
      <c r="B129" s="124"/>
      <c r="C129" s="4"/>
      <c r="D129" s="559" t="s">
        <v>1</v>
      </c>
      <c r="E129" s="559"/>
      <c r="F129" s="559"/>
      <c r="G129" s="559"/>
      <c r="H129" s="559"/>
      <c r="I129" s="32"/>
      <c r="J129" s="171"/>
      <c r="K129" s="32"/>
      <c r="L129" s="559" t="s">
        <v>2</v>
      </c>
      <c r="M129" s="559"/>
      <c r="N129" s="559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25" t="s">
        <v>3</v>
      </c>
      <c r="B130" s="126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311</v>
      </c>
      <c r="J130" s="7" t="s">
        <v>309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40"/>
      <c r="B131" s="141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36" t="s">
        <v>73</v>
      </c>
      <c r="B132" s="122" t="s">
        <v>91</v>
      </c>
      <c r="C132" s="111">
        <v>7234</v>
      </c>
      <c r="D132" s="111">
        <f>C132/2</f>
        <v>3617</v>
      </c>
      <c r="E132" s="111"/>
      <c r="F132" s="111"/>
      <c r="G132" s="111"/>
      <c r="H132" s="112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55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56">
        <v>275</v>
      </c>
      <c r="V132" s="47">
        <f>N132</f>
        <v>3532</v>
      </c>
      <c r="W132" s="47"/>
    </row>
    <row r="133" spans="1:23" ht="27" customHeight="1" x14ac:dyDescent="0.25">
      <c r="A133" s="116" t="s">
        <v>92</v>
      </c>
      <c r="B133" s="110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55">
        <f t="shared" si="16"/>
        <v>137.76</v>
      </c>
      <c r="R133" s="18">
        <f>C133*0.06</f>
        <v>206.64</v>
      </c>
      <c r="S133" s="18">
        <f>C133*0.07</f>
        <v>241.08</v>
      </c>
      <c r="T133" s="156">
        <v>132</v>
      </c>
      <c r="V133" s="47">
        <f>N133</f>
        <v>1916</v>
      </c>
      <c r="W133" s="47"/>
    </row>
    <row r="134" spans="1:23" x14ac:dyDescent="0.25">
      <c r="A134" s="117"/>
      <c r="B134" s="115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20" t="s">
        <v>94</v>
      </c>
      <c r="B135" s="115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17"/>
      <c r="B136" s="115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16" t="s">
        <v>95</v>
      </c>
      <c r="B137" s="110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55">
        <f t="shared" si="16"/>
        <v>271.68</v>
      </c>
      <c r="R137" s="18">
        <f>C137*0.06</f>
        <v>407.52</v>
      </c>
      <c r="S137" s="18">
        <f>C137*0.07</f>
        <v>475.44000000000005</v>
      </c>
      <c r="T137" s="156">
        <v>259</v>
      </c>
      <c r="V137" s="47">
        <f>N137</f>
        <v>3398</v>
      </c>
      <c r="W137" s="47"/>
    </row>
    <row r="138" spans="1:23" ht="24.75" customHeight="1" x14ac:dyDescent="0.25">
      <c r="A138" s="116" t="s">
        <v>96</v>
      </c>
      <c r="B138" s="110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55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56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16" t="s">
        <v>98</v>
      </c>
      <c r="B139" s="110" t="s">
        <v>212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55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56">
        <v>206</v>
      </c>
      <c r="V139" s="47">
        <f t="shared" si="28"/>
        <v>2782</v>
      </c>
      <c r="W139" s="47"/>
    </row>
    <row r="140" spans="1:23" ht="27.75" customHeight="1" x14ac:dyDescent="0.25">
      <c r="A140" s="116" t="s">
        <v>99</v>
      </c>
      <c r="B140" s="110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55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56">
        <v>204</v>
      </c>
      <c r="V140" s="47">
        <f t="shared" si="28"/>
        <v>2734</v>
      </c>
      <c r="W140" s="47"/>
    </row>
    <row r="141" spans="1:23" ht="27.75" customHeight="1" x14ac:dyDescent="0.25">
      <c r="A141" s="116" t="s">
        <v>101</v>
      </c>
      <c r="B141" s="110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55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56">
        <v>166</v>
      </c>
      <c r="V141" s="47">
        <f t="shared" si="28"/>
        <v>2348.5</v>
      </c>
      <c r="W141" s="47"/>
    </row>
    <row r="142" spans="1:23" ht="27.75" customHeight="1" x14ac:dyDescent="0.25">
      <c r="A142" s="132" t="s">
        <v>256</v>
      </c>
      <c r="B142" s="110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55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56">
        <v>88</v>
      </c>
      <c r="V142" s="47">
        <f t="shared" si="28"/>
        <v>1411</v>
      </c>
      <c r="W142" s="47"/>
    </row>
    <row r="143" spans="1:23" ht="27.75" customHeight="1" x14ac:dyDescent="0.25">
      <c r="A143" s="116" t="s">
        <v>103</v>
      </c>
      <c r="B143" s="110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55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56">
        <v>167</v>
      </c>
      <c r="V143" s="47">
        <f t="shared" si="28"/>
        <v>2324</v>
      </c>
      <c r="W143" s="47"/>
    </row>
    <row r="144" spans="1:23" ht="27.75" customHeight="1" x14ac:dyDescent="0.25">
      <c r="A144" s="116" t="s">
        <v>104</v>
      </c>
      <c r="B144" s="110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55">
        <f t="shared" si="27"/>
        <v>210</v>
      </c>
      <c r="R144" s="18">
        <f t="shared" si="30"/>
        <v>315</v>
      </c>
      <c r="S144" s="18">
        <f t="shared" si="31"/>
        <v>367.50000000000006</v>
      </c>
      <c r="T144" s="156">
        <v>200</v>
      </c>
      <c r="V144" s="47">
        <f t="shared" si="28"/>
        <v>2639</v>
      </c>
      <c r="W144" s="47"/>
    </row>
    <row r="145" spans="1:24" ht="27.75" customHeight="1" x14ac:dyDescent="0.25">
      <c r="A145" s="116" t="s">
        <v>106</v>
      </c>
      <c r="B145" s="110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55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56">
        <v>233</v>
      </c>
      <c r="V145" s="47">
        <f t="shared" si="28"/>
        <v>3075</v>
      </c>
      <c r="W145" s="47"/>
    </row>
    <row r="146" spans="1:24" ht="27.75" customHeight="1" x14ac:dyDescent="0.25">
      <c r="A146" s="116" t="s">
        <v>253</v>
      </c>
      <c r="B146" s="110" t="s">
        <v>44</v>
      </c>
      <c r="C146" s="111">
        <v>4750</v>
      </c>
      <c r="D146" s="18">
        <f t="shared" si="32"/>
        <v>2375</v>
      </c>
      <c r="E146" s="111"/>
      <c r="F146" s="111"/>
      <c r="G146" s="111"/>
      <c r="H146" s="112">
        <v>80</v>
      </c>
      <c r="I146" s="112"/>
      <c r="J146" s="112"/>
      <c r="K146" s="112">
        <v>30</v>
      </c>
      <c r="L146" s="111">
        <v>152</v>
      </c>
      <c r="M146" s="111">
        <v>162</v>
      </c>
      <c r="N146" s="111">
        <f>SUM(D146+E146+G146+H146-I146-K146-L146+M146)</f>
        <v>2435</v>
      </c>
      <c r="O146" s="16"/>
      <c r="P146" s="18">
        <f t="shared" si="29"/>
        <v>95</v>
      </c>
      <c r="Q146" s="155">
        <f t="shared" si="27"/>
        <v>190</v>
      </c>
      <c r="R146" s="18">
        <f t="shared" si="30"/>
        <v>285</v>
      </c>
      <c r="S146" s="18">
        <f t="shared" si="31"/>
        <v>332.50000000000006</v>
      </c>
      <c r="T146" s="156">
        <v>186</v>
      </c>
      <c r="V146" s="47">
        <f t="shared" si="28"/>
        <v>2435</v>
      </c>
      <c r="W146" s="47"/>
    </row>
    <row r="147" spans="1:24" x14ac:dyDescent="0.25">
      <c r="A147" s="117"/>
      <c r="B147" s="115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20" t="s">
        <v>107</v>
      </c>
      <c r="B148" s="115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20"/>
      <c r="B149" s="115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16" t="s">
        <v>108</v>
      </c>
      <c r="B150" s="110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55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56">
        <v>487</v>
      </c>
      <c r="V150" s="47">
        <f>N150</f>
        <v>5767.5</v>
      </c>
      <c r="W150" s="47"/>
    </row>
    <row r="151" spans="1:24" ht="27.75" customHeight="1" x14ac:dyDescent="0.25">
      <c r="A151" s="117"/>
      <c r="B151" s="115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20" t="s">
        <v>110</v>
      </c>
      <c r="B152" s="115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16" t="s">
        <v>272</v>
      </c>
      <c r="B153" s="110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55">
        <f t="shared" si="31"/>
        <v>654.50000000000011</v>
      </c>
      <c r="T153" s="156">
        <v>630</v>
      </c>
      <c r="V153" s="47">
        <f>N153/2</f>
        <v>2107.5</v>
      </c>
      <c r="W153" s="47"/>
    </row>
    <row r="154" spans="1:24" x14ac:dyDescent="0.25">
      <c r="A154" s="117"/>
      <c r="B154" s="115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20" t="s">
        <v>112</v>
      </c>
      <c r="B155" s="115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16" t="s">
        <v>113</v>
      </c>
      <c r="B156" s="110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55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56">
        <v>204</v>
      </c>
      <c r="V156" s="47">
        <f>N156</f>
        <v>2230</v>
      </c>
      <c r="W156" s="47"/>
    </row>
    <row r="157" spans="1:24" ht="27.75" customHeight="1" x14ac:dyDescent="0.25">
      <c r="A157" s="116" t="s">
        <v>245</v>
      </c>
      <c r="B157" s="110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16" t="s">
        <v>115</v>
      </c>
      <c r="B158" s="110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55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56">
        <v>204</v>
      </c>
      <c r="V158" s="47">
        <f>N158</f>
        <v>2655</v>
      </c>
      <c r="W158" s="47"/>
    </row>
    <row r="159" spans="1:24" ht="21.75" customHeight="1" thickBot="1" x14ac:dyDescent="0.3">
      <c r="A159" s="116" t="s">
        <v>116</v>
      </c>
      <c r="B159" s="110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55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56">
        <v>204</v>
      </c>
      <c r="V159" s="47">
        <f>N159</f>
        <v>2655</v>
      </c>
      <c r="W159" s="47"/>
    </row>
    <row r="160" spans="1:24" ht="15.75" customHeight="1" x14ac:dyDescent="0.25">
      <c r="A160" s="123"/>
      <c r="B160" s="124"/>
      <c r="C160" s="4"/>
      <c r="D160" s="559" t="s">
        <v>1</v>
      </c>
      <c r="E160" s="559"/>
      <c r="F160" s="559"/>
      <c r="G160" s="559"/>
      <c r="H160" s="559"/>
      <c r="I160" s="32"/>
      <c r="J160" s="171"/>
      <c r="K160" s="32"/>
      <c r="L160" s="559" t="s">
        <v>2</v>
      </c>
      <c r="M160" s="559"/>
      <c r="N160" s="559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25" t="s">
        <v>3</v>
      </c>
      <c r="B161" s="126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311</v>
      </c>
      <c r="J161" s="7" t="s">
        <v>309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40"/>
      <c r="B162" s="141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36" t="s">
        <v>117</v>
      </c>
      <c r="B163" s="122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55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56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16" t="s">
        <v>118</v>
      </c>
      <c r="B164" s="110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55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56">
        <v>204</v>
      </c>
      <c r="V164" s="47">
        <f t="shared" si="34"/>
        <v>2655</v>
      </c>
      <c r="W164" s="47"/>
    </row>
    <row r="165" spans="1:23" ht="21" customHeight="1" x14ac:dyDescent="0.25">
      <c r="A165" s="116" t="s">
        <v>119</v>
      </c>
      <c r="B165" s="110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55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56">
        <v>204</v>
      </c>
      <c r="V165" s="47">
        <f t="shared" si="34"/>
        <v>2655</v>
      </c>
      <c r="W165" s="47"/>
    </row>
    <row r="166" spans="1:23" ht="18.75" customHeight="1" x14ac:dyDescent="0.25">
      <c r="A166" s="116" t="s">
        <v>120</v>
      </c>
      <c r="B166" s="110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55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56">
        <v>204</v>
      </c>
      <c r="V166" s="47">
        <f t="shared" si="34"/>
        <v>2655</v>
      </c>
      <c r="W166" s="47"/>
    </row>
    <row r="167" spans="1:23" ht="18" customHeight="1" x14ac:dyDescent="0.25">
      <c r="A167" s="116" t="s">
        <v>121</v>
      </c>
      <c r="B167" s="110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55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56">
        <v>220</v>
      </c>
      <c r="V167" s="47">
        <f t="shared" si="34"/>
        <v>2790</v>
      </c>
      <c r="W167" s="47"/>
    </row>
    <row r="168" spans="1:23" ht="18.75" customHeight="1" x14ac:dyDescent="0.25">
      <c r="A168" s="116" t="s">
        <v>254</v>
      </c>
      <c r="B168" s="110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55">
        <f t="shared" si="30"/>
        <v>330.59999999999997</v>
      </c>
      <c r="S168" s="18">
        <f t="shared" si="31"/>
        <v>385.70000000000005</v>
      </c>
      <c r="T168" s="156">
        <v>300</v>
      </c>
      <c r="V168" s="47">
        <f t="shared" si="34"/>
        <v>2793</v>
      </c>
      <c r="W168" s="47"/>
    </row>
    <row r="169" spans="1:23" hidden="1" x14ac:dyDescent="0.25">
      <c r="A169" s="120"/>
      <c r="B169" s="115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20" t="s">
        <v>122</v>
      </c>
      <c r="B170" s="115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16" t="s">
        <v>123</v>
      </c>
      <c r="B171" s="110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55">
        <f t="shared" si="30"/>
        <v>347.09999999999997</v>
      </c>
      <c r="S171" s="18">
        <f t="shared" si="31"/>
        <v>404.95000000000005</v>
      </c>
      <c r="T171" s="156">
        <v>330</v>
      </c>
      <c r="V171" s="47">
        <f>N171</f>
        <v>2935.5</v>
      </c>
      <c r="W171" s="47"/>
    </row>
    <row r="172" spans="1:23" ht="21" customHeight="1" x14ac:dyDescent="0.25">
      <c r="A172" s="116" t="s">
        <v>125</v>
      </c>
      <c r="B172" s="110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55">
        <f t="shared" si="30"/>
        <v>306.77999999999997</v>
      </c>
      <c r="S172" s="18">
        <f t="shared" si="31"/>
        <v>357.91</v>
      </c>
      <c r="T172" s="156">
        <v>292</v>
      </c>
      <c r="V172" s="47">
        <f>N172</f>
        <v>2631.5</v>
      </c>
      <c r="W172" s="47"/>
    </row>
    <row r="173" spans="1:23" ht="1.5" hidden="1" customHeight="1" x14ac:dyDescent="0.25">
      <c r="A173" s="117"/>
      <c r="B173" s="115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20" t="s">
        <v>127</v>
      </c>
      <c r="B174" s="115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17"/>
      <c r="B175" s="115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17" t="s">
        <v>128</v>
      </c>
      <c r="B176" s="142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55">
        <f t="shared" si="27"/>
        <v>175.96</v>
      </c>
      <c r="R176" s="18">
        <f t="shared" si="30"/>
        <v>263.94</v>
      </c>
      <c r="S176" s="18">
        <f t="shared" si="31"/>
        <v>307.93</v>
      </c>
      <c r="T176" s="156">
        <v>168</v>
      </c>
      <c r="V176" s="47">
        <f>N176</f>
        <v>2307.5</v>
      </c>
      <c r="W176" s="47"/>
    </row>
    <row r="177" spans="1:23" hidden="1" x14ac:dyDescent="0.25">
      <c r="A177" s="117"/>
      <c r="B177" s="115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20" t="s">
        <v>130</v>
      </c>
      <c r="B178" s="115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16" t="s">
        <v>246</v>
      </c>
      <c r="B179" s="110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55">
        <f t="shared" si="27"/>
        <v>374</v>
      </c>
      <c r="R179" s="18">
        <f t="shared" si="30"/>
        <v>561</v>
      </c>
      <c r="S179" s="18">
        <f t="shared" si="31"/>
        <v>654.50000000000011</v>
      </c>
      <c r="T179" s="156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17"/>
      <c r="B180" s="115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20"/>
      <c r="B181" s="115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73" t="s">
        <v>132</v>
      </c>
      <c r="B182" s="115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20"/>
      <c r="B183" s="115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16" t="s">
        <v>133</v>
      </c>
      <c r="B184" s="110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55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56">
        <v>172</v>
      </c>
      <c r="V184" s="47">
        <f>N184</f>
        <v>2384.5</v>
      </c>
      <c r="W184" s="47"/>
    </row>
    <row r="185" spans="1:23" x14ac:dyDescent="0.25">
      <c r="A185" s="117"/>
      <c r="B185" s="115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43" t="s">
        <v>135</v>
      </c>
      <c r="B186" s="115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58"/>
    </row>
    <row r="187" spans="1:23" ht="9" customHeight="1" x14ac:dyDescent="0.25">
      <c r="A187" s="117" t="s">
        <v>206</v>
      </c>
      <c r="B187" s="115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17"/>
      <c r="B188" s="115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44" t="s">
        <v>389</v>
      </c>
      <c r="B189" s="144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49"/>
      <c r="B190" s="150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49"/>
      <c r="Q190" s="18"/>
      <c r="T190" s="158">
        <f>SUM(T10:T189)</f>
        <v>24941</v>
      </c>
      <c r="V190" s="47"/>
    </row>
    <row r="191" spans="1:23" ht="12.75" customHeight="1" x14ac:dyDescent="0.25">
      <c r="A191" s="201" t="s">
        <v>390</v>
      </c>
      <c r="B191" s="202"/>
      <c r="C191" s="649" t="s">
        <v>137</v>
      </c>
      <c r="D191" s="649"/>
      <c r="E191" s="649"/>
      <c r="F191" s="649"/>
      <c r="G191" s="649"/>
      <c r="H191" s="649"/>
      <c r="I191" s="203"/>
      <c r="J191" s="203"/>
      <c r="K191" s="203"/>
      <c r="L191" s="204" t="s">
        <v>138</v>
      </c>
      <c r="M191" s="205"/>
      <c r="N191" s="146"/>
      <c r="O191" s="179"/>
      <c r="Q191" s="18"/>
    </row>
    <row r="192" spans="1:23" x14ac:dyDescent="0.25">
      <c r="A192" s="206" t="s">
        <v>388</v>
      </c>
      <c r="B192" s="206"/>
      <c r="C192" s="650" t="s">
        <v>248</v>
      </c>
      <c r="D192" s="650"/>
      <c r="E192" s="650"/>
      <c r="F192" s="650"/>
      <c r="G192" s="650"/>
      <c r="H192" s="650"/>
      <c r="I192" s="207"/>
      <c r="J192" s="207"/>
      <c r="K192" s="207"/>
      <c r="L192" s="651" t="s">
        <v>249</v>
      </c>
      <c r="M192" s="651"/>
      <c r="N192" s="651"/>
      <c r="O192" s="179"/>
      <c r="Q192" s="18"/>
      <c r="T192" s="158">
        <f>100/N188*24897</f>
        <v>7.3588243378846299</v>
      </c>
    </row>
    <row r="193" spans="1:15" ht="24" customHeight="1" x14ac:dyDescent="0.25"/>
    <row r="194" spans="1:15" x14ac:dyDescent="0.25">
      <c r="B194" s="1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46"/>
      <c r="O194" s="48"/>
    </row>
    <row r="195" spans="1:15" x14ac:dyDescent="0.25">
      <c r="B195" s="1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373</v>
      </c>
      <c r="B196" s="147"/>
      <c r="C196" s="47" t="s">
        <v>374</v>
      </c>
      <c r="D196" s="47" t="s">
        <v>304</v>
      </c>
      <c r="E196" s="47" t="s">
        <v>375</v>
      </c>
      <c r="F196" s="47"/>
      <c r="G196" s="47"/>
      <c r="H196" s="47" t="s">
        <v>313</v>
      </c>
      <c r="I196" s="47" t="s">
        <v>376</v>
      </c>
      <c r="J196" s="47"/>
      <c r="K196" s="47"/>
      <c r="L196" s="47"/>
      <c r="M196" s="47"/>
      <c r="N196" s="47"/>
      <c r="O196" s="48"/>
    </row>
    <row r="197" spans="1:15" x14ac:dyDescent="0.25">
      <c r="A197" s="117" t="s">
        <v>369</v>
      </c>
      <c r="B197" s="115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17" t="s">
        <v>370</v>
      </c>
      <c r="B198" s="115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17" t="s">
        <v>371</v>
      </c>
      <c r="B199" s="115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17" t="s">
        <v>372</v>
      </c>
      <c r="B200" s="115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17"/>
      <c r="B201" s="115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17"/>
      <c r="B202" s="115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17" t="s">
        <v>172</v>
      </c>
      <c r="B203" s="115"/>
      <c r="C203" s="47">
        <v>3920</v>
      </c>
      <c r="D203" s="47"/>
      <c r="E203" s="200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32"/>
      <c r="B204" s="145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32"/>
      <c r="B205" s="145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32"/>
      <c r="B206" s="145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32"/>
      <c r="B207" s="145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08" t="s">
        <v>378</v>
      </c>
      <c r="B208" s="209">
        <v>16471</v>
      </c>
      <c r="C208" s="47"/>
      <c r="H208" s="2">
        <v>305</v>
      </c>
      <c r="J208" s="2" t="s">
        <v>383</v>
      </c>
      <c r="M208" s="47">
        <f>B209+B211+B213</f>
        <v>30230</v>
      </c>
    </row>
    <row r="209" spans="1:13" ht="23.25" x14ac:dyDescent="0.35">
      <c r="A209" s="208" t="s">
        <v>377</v>
      </c>
      <c r="B209" s="209">
        <v>3920</v>
      </c>
      <c r="H209" s="2">
        <v>305</v>
      </c>
      <c r="J209" s="2" t="s">
        <v>384</v>
      </c>
      <c r="M209" s="2">
        <v>16911</v>
      </c>
    </row>
    <row r="210" spans="1:13" ht="23.25" x14ac:dyDescent="0.35">
      <c r="A210" s="208" t="s">
        <v>379</v>
      </c>
      <c r="B210" s="209">
        <v>53889</v>
      </c>
      <c r="H210" s="47">
        <v>200</v>
      </c>
      <c r="J210" s="2" t="s">
        <v>385</v>
      </c>
      <c r="M210" s="2">
        <v>4227</v>
      </c>
    </row>
    <row r="211" spans="1:13" ht="23.25" x14ac:dyDescent="0.35">
      <c r="A211" s="208" t="s">
        <v>380</v>
      </c>
      <c r="B211" s="209">
        <v>20050</v>
      </c>
      <c r="H211" s="47">
        <v>680</v>
      </c>
      <c r="J211" s="2" t="s">
        <v>313</v>
      </c>
      <c r="M211" s="2">
        <v>6327.55</v>
      </c>
    </row>
    <row r="212" spans="1:13" ht="23.25" x14ac:dyDescent="0.35">
      <c r="A212" s="208" t="s">
        <v>381</v>
      </c>
      <c r="B212" s="209">
        <v>6327.55</v>
      </c>
      <c r="H212" s="47">
        <v>305</v>
      </c>
      <c r="J212" s="2" t="s">
        <v>386</v>
      </c>
      <c r="M212" s="2">
        <v>21150</v>
      </c>
    </row>
    <row r="213" spans="1:13" ht="23.25" x14ac:dyDescent="0.35">
      <c r="A213" s="208" t="s">
        <v>382</v>
      </c>
      <c r="B213" s="209">
        <v>6260</v>
      </c>
      <c r="H213" s="47">
        <v>1440</v>
      </c>
      <c r="J213" s="2" t="s">
        <v>304</v>
      </c>
      <c r="M213" s="2">
        <v>49978</v>
      </c>
    </row>
    <row r="214" spans="1:13" ht="23.25" x14ac:dyDescent="0.35">
      <c r="A214" s="208" t="s">
        <v>76</v>
      </c>
      <c r="B214" s="210">
        <v>2954</v>
      </c>
      <c r="H214" s="47">
        <f>SUM(H207:H213)</f>
        <v>3915</v>
      </c>
    </row>
    <row r="215" spans="1:13" ht="23.25" x14ac:dyDescent="0.35">
      <c r="A215" s="208"/>
      <c r="B215" s="210"/>
      <c r="C215" s="2">
        <f>21150+3900+5476+8000</f>
        <v>38526</v>
      </c>
    </row>
    <row r="216" spans="1:13" ht="23.25" x14ac:dyDescent="0.35">
      <c r="A216" s="208"/>
      <c r="B216" s="210">
        <f>SUM(B208:B215)</f>
        <v>109871.55</v>
      </c>
    </row>
    <row r="217" spans="1:13" x14ac:dyDescent="0.25">
      <c r="A217" s="132"/>
      <c r="B217" s="132"/>
    </row>
    <row r="218" spans="1:13" x14ac:dyDescent="0.25">
      <c r="A218" s="132"/>
      <c r="B218" s="132"/>
    </row>
    <row r="219" spans="1:13" ht="27" customHeight="1" x14ac:dyDescent="0.25">
      <c r="A219" s="132"/>
      <c r="B219" s="132"/>
    </row>
    <row r="220" spans="1:13" ht="24.75" customHeight="1" x14ac:dyDescent="0.25">
      <c r="A220" s="132"/>
      <c r="B220" s="132"/>
    </row>
    <row r="221" spans="1:13" ht="24.75" customHeight="1" x14ac:dyDescent="0.25">
      <c r="A221" s="132"/>
      <c r="B221" s="132"/>
    </row>
    <row r="222" spans="1:13" ht="24.75" customHeight="1" x14ac:dyDescent="0.25">
      <c r="A222" s="132"/>
      <c r="B222" s="132"/>
    </row>
    <row r="223" spans="1:13" ht="24.75" customHeight="1" x14ac:dyDescent="0.25">
      <c r="A223" s="132"/>
      <c r="B223" s="132"/>
    </row>
    <row r="224" spans="1:13" ht="24.75" customHeight="1" x14ac:dyDescent="0.25">
      <c r="A224" s="132"/>
      <c r="B224" s="132"/>
    </row>
    <row r="225" spans="1:2" ht="24.75" hidden="1" customHeight="1" x14ac:dyDescent="0.25">
      <c r="A225" s="132"/>
      <c r="B225" s="132"/>
    </row>
    <row r="226" spans="1:2" ht="24.75" customHeight="1" x14ac:dyDescent="0.25">
      <c r="A226" s="132"/>
      <c r="B226" s="132"/>
    </row>
    <row r="227" spans="1:2" ht="24.75" customHeight="1" x14ac:dyDescent="0.25">
      <c r="A227" s="132"/>
      <c r="B227" s="132"/>
    </row>
    <row r="228" spans="1:2" ht="24.75" customHeight="1" x14ac:dyDescent="0.25">
      <c r="A228" s="132"/>
      <c r="B228" s="132"/>
    </row>
    <row r="229" spans="1:2" ht="24.75" customHeight="1" x14ac:dyDescent="0.25">
      <c r="A229" s="132"/>
      <c r="B229" s="132"/>
    </row>
    <row r="230" spans="1:2" ht="24.75" customHeight="1" x14ac:dyDescent="0.25">
      <c r="A230" s="132"/>
      <c r="B230" s="132"/>
    </row>
    <row r="231" spans="1:2" ht="24.75" customHeight="1" x14ac:dyDescent="0.25">
      <c r="A231" s="132"/>
      <c r="B231" s="132"/>
    </row>
    <row r="232" spans="1:2" ht="24.75" customHeight="1" x14ac:dyDescent="0.25">
      <c r="A232" s="132"/>
      <c r="B232" s="132"/>
    </row>
    <row r="233" spans="1:2" ht="24.75" customHeight="1" x14ac:dyDescent="0.25">
      <c r="A233" s="132"/>
      <c r="B233" s="132"/>
    </row>
    <row r="234" spans="1:2" ht="24.75" customHeight="1" x14ac:dyDescent="0.25">
      <c r="A234" s="132"/>
      <c r="B234" s="132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D5:H5"/>
    <mergeCell ref="I5:N5"/>
    <mergeCell ref="D30:H30"/>
    <mergeCell ref="L30:N30"/>
    <mergeCell ref="D69:H69"/>
    <mergeCell ref="L69:N69"/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09" t="s">
        <v>275</v>
      </c>
    </row>
    <row r="3" spans="1:15" x14ac:dyDescent="0.25">
      <c r="A3" s="109" t="s">
        <v>288</v>
      </c>
    </row>
    <row r="5" spans="1:15" ht="21.75" customHeight="1" x14ac:dyDescent="0.25">
      <c r="A5" s="163" t="s">
        <v>3</v>
      </c>
      <c r="B5" s="164" t="s">
        <v>4</v>
      </c>
      <c r="C5" s="164" t="s">
        <v>276</v>
      </c>
      <c r="D5" s="164" t="s">
        <v>280</v>
      </c>
      <c r="E5" s="164" t="s">
        <v>277</v>
      </c>
      <c r="F5" s="7" t="s">
        <v>14</v>
      </c>
    </row>
    <row r="6" spans="1:15" ht="23.25" customHeight="1" x14ac:dyDescent="0.25">
      <c r="A6" s="66" t="s">
        <v>153</v>
      </c>
      <c r="B6" s="166" t="s">
        <v>279</v>
      </c>
      <c r="C6" s="166" t="s">
        <v>289</v>
      </c>
      <c r="D6" s="66" t="s">
        <v>290</v>
      </c>
      <c r="E6" s="165">
        <v>300</v>
      </c>
      <c r="F6" s="66"/>
    </row>
    <row r="7" spans="1:15" ht="23.25" customHeight="1" x14ac:dyDescent="0.25">
      <c r="A7" s="66" t="s">
        <v>161</v>
      </c>
      <c r="B7" s="166" t="s">
        <v>279</v>
      </c>
      <c r="C7" s="166" t="s">
        <v>289</v>
      </c>
      <c r="D7" s="66" t="s">
        <v>290</v>
      </c>
      <c r="E7" s="165">
        <v>300</v>
      </c>
      <c r="F7" s="66"/>
      <c r="O7">
        <v>700</v>
      </c>
    </row>
    <row r="8" spans="1:15" ht="21" customHeight="1" x14ac:dyDescent="0.25">
      <c r="A8" s="66" t="s">
        <v>162</v>
      </c>
      <c r="B8" s="166" t="s">
        <v>279</v>
      </c>
      <c r="C8" s="166" t="s">
        <v>289</v>
      </c>
      <c r="D8" s="66" t="s">
        <v>290</v>
      </c>
      <c r="E8" s="165">
        <v>300</v>
      </c>
      <c r="F8" s="66"/>
      <c r="O8">
        <v>230</v>
      </c>
    </row>
    <row r="9" spans="1:15" ht="19.5" customHeight="1" x14ac:dyDescent="0.25">
      <c r="A9" s="66" t="s">
        <v>287</v>
      </c>
      <c r="B9" s="166" t="s">
        <v>279</v>
      </c>
      <c r="C9" s="166" t="s">
        <v>289</v>
      </c>
      <c r="D9" s="66" t="s">
        <v>290</v>
      </c>
      <c r="E9" s="165">
        <v>300</v>
      </c>
      <c r="F9" s="66"/>
      <c r="O9">
        <v>167</v>
      </c>
    </row>
    <row r="10" spans="1:15" ht="21" customHeight="1" x14ac:dyDescent="0.25">
      <c r="A10" s="66" t="s">
        <v>273</v>
      </c>
      <c r="B10" s="166" t="s">
        <v>279</v>
      </c>
      <c r="C10" s="166" t="s">
        <v>289</v>
      </c>
      <c r="D10" s="66" t="s">
        <v>290</v>
      </c>
      <c r="E10" s="165">
        <v>300</v>
      </c>
      <c r="F10" s="66"/>
      <c r="O10">
        <v>40</v>
      </c>
    </row>
    <row r="11" spans="1:15" ht="21.75" customHeight="1" x14ac:dyDescent="0.25">
      <c r="A11" s="66"/>
      <c r="B11" s="166"/>
      <c r="C11" s="166"/>
      <c r="D11" s="66"/>
      <c r="E11" s="165"/>
      <c r="F11" s="66"/>
      <c r="O11">
        <v>242</v>
      </c>
    </row>
    <row r="12" spans="1:15" ht="21.75" customHeight="1" x14ac:dyDescent="0.25">
      <c r="A12" s="66"/>
      <c r="B12" s="166"/>
      <c r="C12" s="166"/>
      <c r="D12" s="66"/>
      <c r="E12" s="165"/>
      <c r="F12" s="66"/>
      <c r="O12">
        <v>58</v>
      </c>
    </row>
    <row r="13" spans="1:15" ht="21.75" customHeight="1" x14ac:dyDescent="0.25">
      <c r="A13" s="66"/>
      <c r="B13" s="166"/>
      <c r="C13" s="166"/>
      <c r="D13" s="66"/>
      <c r="E13" s="165"/>
      <c r="F13" s="66"/>
      <c r="O13">
        <v>15</v>
      </c>
    </row>
    <row r="14" spans="1:15" x14ac:dyDescent="0.25">
      <c r="D14" s="167" t="s">
        <v>172</v>
      </c>
      <c r="E14" s="168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97"/>
      <c r="B16" s="97"/>
      <c r="D16" s="97"/>
      <c r="E16" s="97"/>
      <c r="O16">
        <v>180</v>
      </c>
    </row>
    <row r="17" spans="1:15" x14ac:dyDescent="0.25">
      <c r="A17" s="658" t="s">
        <v>281</v>
      </c>
      <c r="B17" s="658"/>
      <c r="C17" s="109"/>
      <c r="D17" s="658" t="s">
        <v>249</v>
      </c>
      <c r="E17" s="658"/>
      <c r="F17" s="109"/>
      <c r="O17">
        <v>364</v>
      </c>
    </row>
    <row r="18" spans="1:15" x14ac:dyDescent="0.25">
      <c r="A18" s="658"/>
      <c r="B18" s="658"/>
      <c r="C18" s="109"/>
      <c r="D18" s="658"/>
      <c r="E18" s="658"/>
      <c r="F18" s="109"/>
      <c r="O18">
        <v>260</v>
      </c>
    </row>
    <row r="19" spans="1:15" x14ac:dyDescent="0.25">
      <c r="A19" s="658" t="s">
        <v>282</v>
      </c>
      <c r="B19" s="658"/>
      <c r="C19" s="109"/>
      <c r="D19" s="109" t="s">
        <v>283</v>
      </c>
      <c r="E19" s="109"/>
      <c r="F19" s="109"/>
      <c r="O19">
        <v>200</v>
      </c>
    </row>
    <row r="20" spans="1:15" x14ac:dyDescent="0.25">
      <c r="A20" s="159"/>
      <c r="B20" s="159"/>
      <c r="C20" s="109"/>
      <c r="D20" s="109"/>
      <c r="E20" s="109"/>
      <c r="F20" s="109"/>
      <c r="O20">
        <v>620</v>
      </c>
    </row>
    <row r="21" spans="1:15" x14ac:dyDescent="0.25">
      <c r="A21" s="159"/>
      <c r="B21" s="159"/>
      <c r="C21" s="109"/>
      <c r="D21" s="109"/>
      <c r="E21" s="109"/>
      <c r="F21" s="109"/>
      <c r="O21">
        <v>736</v>
      </c>
    </row>
    <row r="22" spans="1:15" x14ac:dyDescent="0.25">
      <c r="A22" s="159"/>
      <c r="B22" s="159"/>
      <c r="C22" s="109"/>
      <c r="D22" s="109"/>
      <c r="E22" s="109"/>
      <c r="F22" s="109"/>
      <c r="O22">
        <v>830</v>
      </c>
    </row>
    <row r="23" spans="1:15" x14ac:dyDescent="0.25">
      <c r="A23" s="159"/>
      <c r="B23" s="159"/>
      <c r="C23" s="109"/>
      <c r="D23" s="109"/>
      <c r="E23" s="109"/>
      <c r="F23" s="109"/>
      <c r="O23">
        <v>150</v>
      </c>
    </row>
    <row r="24" spans="1:15" x14ac:dyDescent="0.25">
      <c r="A24" s="159"/>
      <c r="B24" s="159"/>
      <c r="C24" s="109"/>
      <c r="D24" s="109"/>
      <c r="E24" s="109"/>
      <c r="F24" s="109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09" t="s">
        <v>275</v>
      </c>
      <c r="O33">
        <v>242</v>
      </c>
    </row>
    <row r="34" spans="1:15" ht="15.75" thickBot="1" x14ac:dyDescent="0.3">
      <c r="A34" s="109" t="s">
        <v>288</v>
      </c>
      <c r="O34">
        <v>1540</v>
      </c>
    </row>
    <row r="35" spans="1:15" ht="24" thickBot="1" x14ac:dyDescent="0.4">
      <c r="I35" s="655" t="s">
        <v>357</v>
      </c>
      <c r="J35" s="656"/>
      <c r="K35" s="657"/>
      <c r="O35">
        <v>980</v>
      </c>
    </row>
    <row r="36" spans="1:15" x14ac:dyDescent="0.25">
      <c r="A36" s="163" t="s">
        <v>3</v>
      </c>
      <c r="B36" s="164" t="s">
        <v>4</v>
      </c>
      <c r="C36" s="164" t="s">
        <v>276</v>
      </c>
      <c r="D36" s="164" t="s">
        <v>280</v>
      </c>
      <c r="E36" s="164" t="s">
        <v>277</v>
      </c>
      <c r="F36" s="7" t="s">
        <v>14</v>
      </c>
      <c r="I36" s="12" t="s">
        <v>327</v>
      </c>
      <c r="J36" s="12" t="s">
        <v>358</v>
      </c>
      <c r="K36" s="12" t="s">
        <v>359</v>
      </c>
      <c r="O36">
        <v>35</v>
      </c>
    </row>
    <row r="37" spans="1:15" ht="18" customHeight="1" x14ac:dyDescent="0.25">
      <c r="A37" s="66" t="s">
        <v>162</v>
      </c>
      <c r="B37" s="166" t="s">
        <v>279</v>
      </c>
      <c r="C37" s="166" t="s">
        <v>291</v>
      </c>
      <c r="D37" s="66" t="s">
        <v>292</v>
      </c>
      <c r="E37" s="165">
        <v>300</v>
      </c>
      <c r="F37" s="66"/>
      <c r="I37" s="66" t="s">
        <v>360</v>
      </c>
      <c r="J37" s="165">
        <v>13445960</v>
      </c>
      <c r="K37" s="165">
        <v>7113879</v>
      </c>
      <c r="O37">
        <v>176</v>
      </c>
    </row>
    <row r="38" spans="1:15" ht="18.75" customHeight="1" x14ac:dyDescent="0.25">
      <c r="A38" s="66" t="s">
        <v>274</v>
      </c>
      <c r="B38" s="166" t="s">
        <v>279</v>
      </c>
      <c r="C38" s="166" t="s">
        <v>291</v>
      </c>
      <c r="D38" s="66" t="s">
        <v>292</v>
      </c>
      <c r="E38" s="165">
        <v>300</v>
      </c>
      <c r="F38" s="66"/>
      <c r="I38" s="66" t="s">
        <v>361</v>
      </c>
      <c r="J38" s="165">
        <v>2884000</v>
      </c>
      <c r="K38" s="165">
        <v>1783934</v>
      </c>
      <c r="O38">
        <v>290.23</v>
      </c>
    </row>
    <row r="39" spans="1:15" ht="16.5" customHeight="1" x14ac:dyDescent="0.25">
      <c r="A39" s="66"/>
      <c r="B39" s="166"/>
      <c r="C39" s="166"/>
      <c r="D39" s="66"/>
      <c r="E39" s="165"/>
      <c r="F39" s="66"/>
      <c r="I39" s="66" t="s">
        <v>94</v>
      </c>
      <c r="J39" s="165">
        <v>4363000</v>
      </c>
      <c r="K39" s="165">
        <v>2355670</v>
      </c>
      <c r="O39">
        <v>109.5</v>
      </c>
    </row>
    <row r="40" spans="1:15" ht="18.75" customHeight="1" x14ac:dyDescent="0.25">
      <c r="A40" s="66"/>
      <c r="B40" s="166"/>
      <c r="C40" s="166"/>
      <c r="D40" s="66"/>
      <c r="E40" s="165"/>
      <c r="F40" s="66"/>
      <c r="I40" s="66" t="s">
        <v>362</v>
      </c>
      <c r="J40" s="165">
        <v>2060000</v>
      </c>
      <c r="K40" s="165">
        <v>1390122</v>
      </c>
      <c r="O40">
        <v>700</v>
      </c>
    </row>
    <row r="41" spans="1:15" x14ac:dyDescent="0.25">
      <c r="A41" s="66"/>
      <c r="B41" s="166"/>
      <c r="C41" s="166"/>
      <c r="D41" s="66"/>
      <c r="E41" s="165"/>
      <c r="F41" s="66"/>
      <c r="I41" s="66" t="s">
        <v>363</v>
      </c>
      <c r="J41" s="165">
        <v>533000</v>
      </c>
      <c r="K41" s="165">
        <v>30000</v>
      </c>
      <c r="O41">
        <v>250</v>
      </c>
    </row>
    <row r="42" spans="1:15" x14ac:dyDescent="0.25">
      <c r="A42" s="66"/>
      <c r="B42" s="166"/>
      <c r="C42" s="166"/>
      <c r="D42" s="66"/>
      <c r="E42" s="165"/>
      <c r="F42" s="66"/>
      <c r="I42" s="66" t="s">
        <v>364</v>
      </c>
      <c r="J42" s="165">
        <v>10690000</v>
      </c>
      <c r="K42" s="165">
        <v>3002892</v>
      </c>
      <c r="O42">
        <v>118</v>
      </c>
    </row>
    <row r="43" spans="1:15" x14ac:dyDescent="0.25">
      <c r="A43" s="66"/>
      <c r="B43" s="166"/>
      <c r="C43" s="166"/>
      <c r="D43" s="66"/>
      <c r="E43" s="165"/>
      <c r="F43" s="66"/>
      <c r="I43" s="66" t="s">
        <v>365</v>
      </c>
      <c r="J43" s="165">
        <v>0</v>
      </c>
      <c r="K43" s="165">
        <f>SUM(J43)</f>
        <v>0</v>
      </c>
      <c r="O43">
        <v>1499.88</v>
      </c>
    </row>
    <row r="44" spans="1:15" x14ac:dyDescent="0.25">
      <c r="A44" s="66"/>
      <c r="B44" s="166"/>
      <c r="C44" s="166"/>
      <c r="D44" s="66"/>
      <c r="E44" s="165"/>
      <c r="F44" s="66"/>
      <c r="I44" s="66" t="s">
        <v>366</v>
      </c>
      <c r="J44" s="165">
        <v>0</v>
      </c>
      <c r="K44" s="165">
        <f>SUM(J44)</f>
        <v>0</v>
      </c>
      <c r="O44">
        <v>1751</v>
      </c>
    </row>
    <row r="45" spans="1:15" x14ac:dyDescent="0.25">
      <c r="D45" s="169" t="s">
        <v>172</v>
      </c>
      <c r="E45" s="168">
        <f>SUM(E37:E44)</f>
        <v>600</v>
      </c>
      <c r="I45" s="66" t="s">
        <v>367</v>
      </c>
      <c r="J45" s="165">
        <v>2130000</v>
      </c>
      <c r="K45" s="165">
        <v>78285</v>
      </c>
      <c r="O45">
        <v>1751</v>
      </c>
    </row>
    <row r="46" spans="1:15" x14ac:dyDescent="0.25">
      <c r="I46" s="66"/>
      <c r="J46" s="165"/>
      <c r="K46" s="165"/>
      <c r="O46">
        <v>1751</v>
      </c>
    </row>
    <row r="47" spans="1:15" x14ac:dyDescent="0.25">
      <c r="A47" s="97"/>
      <c r="B47" s="97"/>
      <c r="D47" s="97"/>
      <c r="E47" s="97"/>
      <c r="I47" s="66" t="s">
        <v>172</v>
      </c>
      <c r="J47" s="165">
        <f>SUM(J37:J46)</f>
        <v>36105960</v>
      </c>
      <c r="K47" s="165">
        <v>15754782</v>
      </c>
      <c r="O47">
        <v>1751</v>
      </c>
    </row>
    <row r="48" spans="1:15" x14ac:dyDescent="0.25">
      <c r="A48" s="658" t="s">
        <v>281</v>
      </c>
      <c r="B48" s="658"/>
      <c r="C48" s="109"/>
      <c r="D48" s="658" t="s">
        <v>249</v>
      </c>
      <c r="E48" s="658"/>
      <c r="F48" s="109"/>
      <c r="O48">
        <v>1513.8</v>
      </c>
    </row>
    <row r="49" spans="1:15" x14ac:dyDescent="0.25">
      <c r="A49" s="658"/>
      <c r="B49" s="658"/>
      <c r="C49" s="109"/>
      <c r="D49" s="658"/>
      <c r="E49" s="658"/>
      <c r="F49" s="109"/>
    </row>
    <row r="50" spans="1:15" x14ac:dyDescent="0.25">
      <c r="A50" s="658" t="s">
        <v>282</v>
      </c>
      <c r="B50" s="658"/>
      <c r="C50" s="109"/>
      <c r="D50" s="109" t="s">
        <v>283</v>
      </c>
      <c r="E50" s="109"/>
      <c r="F50" s="109"/>
      <c r="O50">
        <f>SUM(O7:O49)</f>
        <v>23213.41</v>
      </c>
    </row>
    <row r="51" spans="1:15" x14ac:dyDescent="0.25">
      <c r="A51" s="159"/>
      <c r="B51" s="159"/>
      <c r="C51" s="109"/>
      <c r="D51" s="109"/>
      <c r="E51" s="109"/>
      <c r="F51" s="109"/>
      <c r="O51">
        <v>16400</v>
      </c>
    </row>
    <row r="52" spans="1:15" x14ac:dyDescent="0.25">
      <c r="A52" s="159"/>
      <c r="B52" s="159"/>
      <c r="C52" s="109"/>
      <c r="D52" s="109"/>
      <c r="E52" s="109"/>
      <c r="F52" s="109"/>
    </row>
    <row r="53" spans="1:15" x14ac:dyDescent="0.25">
      <c r="A53" s="159"/>
      <c r="B53" s="159"/>
      <c r="C53" s="109"/>
      <c r="D53" s="109"/>
      <c r="E53" s="109"/>
      <c r="F53" s="109"/>
    </row>
    <row r="54" spans="1:15" x14ac:dyDescent="0.25">
      <c r="A54" s="159"/>
      <c r="B54" s="159"/>
      <c r="C54" s="109"/>
      <c r="D54" s="109"/>
      <c r="E54" s="109"/>
      <c r="F54" s="109"/>
    </row>
    <row r="55" spans="1:15" x14ac:dyDescent="0.25">
      <c r="A55" s="159"/>
      <c r="B55" s="159"/>
      <c r="C55" s="109"/>
      <c r="D55" s="109"/>
      <c r="E55" s="109"/>
      <c r="F55" s="109"/>
    </row>
    <row r="56" spans="1:15" x14ac:dyDescent="0.25">
      <c r="A56" s="159"/>
      <c r="B56" s="159"/>
      <c r="C56" s="109"/>
      <c r="D56" s="109"/>
      <c r="E56" s="109"/>
      <c r="F56" s="109"/>
    </row>
    <row r="57" spans="1:15" x14ac:dyDescent="0.25">
      <c r="A57" s="159"/>
      <c r="B57" s="159"/>
      <c r="C57" s="109"/>
      <c r="D57" s="109"/>
      <c r="E57" s="109"/>
      <c r="F57" s="109"/>
    </row>
    <row r="58" spans="1:15" x14ac:dyDescent="0.25">
      <c r="A58" s="159"/>
      <c r="B58" s="159"/>
      <c r="C58" s="109"/>
      <c r="D58" s="109"/>
      <c r="E58" s="109"/>
      <c r="F58" s="109"/>
    </row>
    <row r="59" spans="1:15" x14ac:dyDescent="0.25">
      <c r="A59" s="159"/>
      <c r="B59" s="159"/>
      <c r="C59" s="109"/>
      <c r="D59" s="109"/>
      <c r="E59" s="109"/>
      <c r="F59" s="109"/>
    </row>
    <row r="60" spans="1:15" x14ac:dyDescent="0.25">
      <c r="A60" s="159"/>
      <c r="B60" s="159"/>
      <c r="C60" s="109"/>
      <c r="D60" s="109"/>
      <c r="E60" s="109"/>
      <c r="F60" s="109"/>
    </row>
    <row r="61" spans="1:15" x14ac:dyDescent="0.25">
      <c r="A61" s="159"/>
      <c r="B61" s="159"/>
      <c r="C61" s="109"/>
      <c r="D61" s="109"/>
      <c r="E61" s="109"/>
      <c r="F61" s="109"/>
    </row>
    <row r="67" spans="1:6" x14ac:dyDescent="0.25">
      <c r="A67" s="109" t="s">
        <v>275</v>
      </c>
    </row>
    <row r="68" spans="1:6" x14ac:dyDescent="0.25">
      <c r="A68" s="109" t="s">
        <v>288</v>
      </c>
    </row>
    <row r="70" spans="1:6" x14ac:dyDescent="0.25">
      <c r="A70" s="163" t="s">
        <v>3</v>
      </c>
      <c r="B70" s="164" t="s">
        <v>4</v>
      </c>
      <c r="C70" s="164" t="s">
        <v>276</v>
      </c>
      <c r="D70" s="164" t="s">
        <v>280</v>
      </c>
      <c r="E70" s="164" t="s">
        <v>277</v>
      </c>
      <c r="F70" s="7" t="s">
        <v>14</v>
      </c>
    </row>
    <row r="71" spans="1:6" ht="18.75" customHeight="1" x14ac:dyDescent="0.25">
      <c r="A71" s="66" t="s">
        <v>151</v>
      </c>
      <c r="B71" s="166" t="s">
        <v>279</v>
      </c>
      <c r="C71" s="166" t="s">
        <v>293</v>
      </c>
      <c r="D71" s="66" t="s">
        <v>294</v>
      </c>
      <c r="E71" s="165">
        <v>300</v>
      </c>
      <c r="F71" s="66"/>
    </row>
    <row r="72" spans="1:6" ht="18" customHeight="1" x14ac:dyDescent="0.25">
      <c r="A72" s="66" t="s">
        <v>295</v>
      </c>
      <c r="B72" s="166" t="s">
        <v>279</v>
      </c>
      <c r="C72" s="166" t="s">
        <v>293</v>
      </c>
      <c r="D72" s="66" t="s">
        <v>294</v>
      </c>
      <c r="E72" s="165">
        <v>300</v>
      </c>
      <c r="F72" s="66"/>
    </row>
    <row r="73" spans="1:6" ht="18" customHeight="1" x14ac:dyDescent="0.25">
      <c r="A73" s="66" t="s">
        <v>296</v>
      </c>
      <c r="B73" s="166" t="s">
        <v>279</v>
      </c>
      <c r="C73" s="166" t="s">
        <v>293</v>
      </c>
      <c r="D73" s="66" t="s">
        <v>294</v>
      </c>
      <c r="E73" s="165">
        <v>300</v>
      </c>
      <c r="F73" s="66"/>
    </row>
    <row r="74" spans="1:6" ht="18" customHeight="1" x14ac:dyDescent="0.25">
      <c r="A74" s="66" t="s">
        <v>297</v>
      </c>
      <c r="B74" s="166" t="s">
        <v>279</v>
      </c>
      <c r="C74" s="166" t="s">
        <v>293</v>
      </c>
      <c r="D74" s="66" t="s">
        <v>294</v>
      </c>
      <c r="E74" s="165">
        <v>300</v>
      </c>
      <c r="F74" s="66"/>
    </row>
    <row r="75" spans="1:6" x14ac:dyDescent="0.25">
      <c r="A75" s="66" t="s">
        <v>278</v>
      </c>
      <c r="B75" s="166" t="s">
        <v>279</v>
      </c>
      <c r="C75" s="166" t="s">
        <v>293</v>
      </c>
      <c r="D75" s="66" t="s">
        <v>294</v>
      </c>
      <c r="E75" s="165">
        <v>300</v>
      </c>
      <c r="F75" s="66"/>
    </row>
    <row r="76" spans="1:6" x14ac:dyDescent="0.25">
      <c r="A76" s="66"/>
      <c r="B76" s="166"/>
      <c r="C76" s="166"/>
      <c r="D76" s="66"/>
      <c r="E76" s="165"/>
      <c r="F76" s="66"/>
    </row>
    <row r="77" spans="1:6" x14ac:dyDescent="0.25">
      <c r="A77" s="66"/>
      <c r="B77" s="166"/>
      <c r="C77" s="166"/>
      <c r="D77" s="66"/>
      <c r="E77" s="165"/>
      <c r="F77" s="66"/>
    </row>
    <row r="78" spans="1:6" x14ac:dyDescent="0.25">
      <c r="A78" s="66"/>
      <c r="B78" s="166"/>
      <c r="C78" s="166"/>
      <c r="D78" s="66"/>
      <c r="E78" s="165"/>
      <c r="F78" s="66"/>
    </row>
    <row r="79" spans="1:6" x14ac:dyDescent="0.25">
      <c r="D79" s="169" t="s">
        <v>172</v>
      </c>
      <c r="E79" s="168">
        <f>SUM(E71:E78)</f>
        <v>1500</v>
      </c>
    </row>
    <row r="81" spans="1:6" x14ac:dyDescent="0.25">
      <c r="A81" s="97"/>
      <c r="B81" s="97"/>
      <c r="D81" s="97"/>
      <c r="E81" s="97"/>
    </row>
    <row r="82" spans="1:6" x14ac:dyDescent="0.25">
      <c r="A82" s="658" t="s">
        <v>281</v>
      </c>
      <c r="B82" s="658"/>
      <c r="C82" s="109"/>
      <c r="D82" s="658" t="s">
        <v>249</v>
      </c>
      <c r="E82" s="658"/>
      <c r="F82" s="109"/>
    </row>
    <row r="83" spans="1:6" x14ac:dyDescent="0.25">
      <c r="A83" s="658"/>
      <c r="B83" s="658"/>
      <c r="C83" s="109"/>
      <c r="D83" s="658"/>
      <c r="E83" s="658"/>
      <c r="F83" s="109"/>
    </row>
    <row r="84" spans="1:6" x14ac:dyDescent="0.25">
      <c r="A84" s="658" t="s">
        <v>282</v>
      </c>
      <c r="B84" s="658"/>
      <c r="C84" s="109"/>
      <c r="D84" s="109" t="s">
        <v>283</v>
      </c>
      <c r="E84" s="109"/>
      <c r="F84" s="109"/>
    </row>
    <row r="85" spans="1:6" x14ac:dyDescent="0.25">
      <c r="A85" s="159"/>
      <c r="B85" s="159"/>
      <c r="C85" s="109"/>
      <c r="D85" s="109"/>
      <c r="E85" s="109"/>
      <c r="F85" s="109"/>
    </row>
    <row r="86" spans="1:6" x14ac:dyDescent="0.25">
      <c r="A86" s="159"/>
      <c r="B86" s="159"/>
      <c r="C86" s="109"/>
      <c r="D86" s="109"/>
      <c r="E86" s="109"/>
      <c r="F86" s="109"/>
    </row>
    <row r="87" spans="1:6" x14ac:dyDescent="0.25">
      <c r="A87" s="159"/>
      <c r="B87" s="159"/>
      <c r="C87" s="109"/>
      <c r="D87" s="109"/>
      <c r="E87" s="109"/>
      <c r="F87" s="109"/>
    </row>
    <row r="88" spans="1:6" x14ac:dyDescent="0.25">
      <c r="A88" s="159"/>
      <c r="B88" s="159"/>
      <c r="C88" s="109"/>
      <c r="D88" s="109"/>
      <c r="E88" s="109"/>
      <c r="F88" s="109"/>
    </row>
    <row r="89" spans="1:6" x14ac:dyDescent="0.25">
      <c r="A89" s="159"/>
      <c r="B89" s="159"/>
      <c r="C89" s="109"/>
      <c r="D89" s="109"/>
      <c r="E89" s="109"/>
      <c r="F89" s="109"/>
    </row>
    <row r="90" spans="1:6" x14ac:dyDescent="0.25">
      <c r="A90" s="159"/>
      <c r="B90" s="159"/>
      <c r="C90" s="109"/>
      <c r="D90" s="109"/>
      <c r="E90" s="109"/>
      <c r="F90" s="109"/>
    </row>
    <row r="91" spans="1:6" x14ac:dyDescent="0.25">
      <c r="A91" s="159"/>
      <c r="B91" s="159"/>
      <c r="C91" s="109"/>
      <c r="D91" s="109"/>
      <c r="E91" s="109"/>
      <c r="F91" s="109"/>
    </row>
    <row r="92" spans="1:6" x14ac:dyDescent="0.25">
      <c r="A92" s="159"/>
      <c r="B92" s="159"/>
      <c r="C92" s="109"/>
      <c r="D92" s="109"/>
      <c r="E92" s="109"/>
      <c r="F92" s="109"/>
    </row>
    <row r="93" spans="1:6" x14ac:dyDescent="0.25">
      <c r="A93" s="159"/>
      <c r="B93" s="159"/>
      <c r="C93" s="109"/>
      <c r="D93" s="109"/>
      <c r="E93" s="109"/>
      <c r="F93" s="109"/>
    </row>
    <row r="94" spans="1:6" x14ac:dyDescent="0.25">
      <c r="A94" s="159"/>
      <c r="B94" s="159"/>
      <c r="C94" s="109"/>
      <c r="D94" s="109"/>
      <c r="E94" s="109"/>
      <c r="F94" s="109"/>
    </row>
    <row r="95" spans="1:6" x14ac:dyDescent="0.25">
      <c r="A95" s="159"/>
      <c r="B95" s="159"/>
      <c r="C95" s="109"/>
      <c r="D95" s="109"/>
      <c r="E95" s="109"/>
      <c r="F95" s="109"/>
    </row>
    <row r="96" spans="1:6" x14ac:dyDescent="0.25">
      <c r="A96" s="159"/>
      <c r="B96" s="159"/>
      <c r="C96" s="109"/>
      <c r="D96" s="109"/>
      <c r="E96" s="109"/>
      <c r="F96" s="109"/>
    </row>
    <row r="101" spans="1:6" x14ac:dyDescent="0.25">
      <c r="A101" s="109" t="s">
        <v>275</v>
      </c>
    </row>
    <row r="102" spans="1:6" x14ac:dyDescent="0.25">
      <c r="A102" s="109" t="s">
        <v>288</v>
      </c>
    </row>
    <row r="104" spans="1:6" x14ac:dyDescent="0.25">
      <c r="A104" s="163" t="s">
        <v>3</v>
      </c>
      <c r="B104" s="164" t="s">
        <v>4</v>
      </c>
      <c r="C104" s="164" t="s">
        <v>276</v>
      </c>
      <c r="D104" s="164" t="s">
        <v>280</v>
      </c>
      <c r="E104" s="164" t="s">
        <v>277</v>
      </c>
      <c r="F104" s="7" t="s">
        <v>14</v>
      </c>
    </row>
    <row r="105" spans="1:6" ht="18" customHeight="1" x14ac:dyDescent="0.25">
      <c r="A105" s="66" t="s">
        <v>286</v>
      </c>
      <c r="B105" s="166" t="s">
        <v>279</v>
      </c>
      <c r="C105" s="166" t="s">
        <v>284</v>
      </c>
      <c r="D105" s="66" t="s">
        <v>285</v>
      </c>
      <c r="E105" s="165">
        <v>300</v>
      </c>
      <c r="F105" s="66"/>
    </row>
    <row r="106" spans="1:6" ht="18.75" customHeight="1" x14ac:dyDescent="0.25">
      <c r="A106" s="66" t="s">
        <v>273</v>
      </c>
      <c r="B106" s="166" t="s">
        <v>279</v>
      </c>
      <c r="C106" s="166" t="s">
        <v>284</v>
      </c>
      <c r="D106" s="66" t="s">
        <v>285</v>
      </c>
      <c r="E106" s="165">
        <v>300</v>
      </c>
      <c r="F106" s="66"/>
    </row>
    <row r="107" spans="1:6" ht="18.75" customHeight="1" x14ac:dyDescent="0.25">
      <c r="A107" s="66" t="s">
        <v>146</v>
      </c>
      <c r="B107" s="166" t="s">
        <v>279</v>
      </c>
      <c r="C107" s="166" t="s">
        <v>284</v>
      </c>
      <c r="D107" s="66" t="s">
        <v>285</v>
      </c>
      <c r="E107" s="165">
        <v>300</v>
      </c>
      <c r="F107" s="66"/>
    </row>
    <row r="108" spans="1:6" ht="20.25" customHeight="1" x14ac:dyDescent="0.25">
      <c r="A108" s="66" t="s">
        <v>155</v>
      </c>
      <c r="B108" s="166" t="s">
        <v>279</v>
      </c>
      <c r="C108" s="166" t="s">
        <v>284</v>
      </c>
      <c r="D108" s="66" t="s">
        <v>285</v>
      </c>
      <c r="E108" s="165">
        <v>300</v>
      </c>
      <c r="F108" s="66"/>
    </row>
    <row r="109" spans="1:6" x14ac:dyDescent="0.25">
      <c r="A109" s="66"/>
      <c r="B109" s="166"/>
      <c r="C109" s="166"/>
      <c r="D109" s="66"/>
      <c r="E109" s="165"/>
      <c r="F109" s="66"/>
    </row>
    <row r="110" spans="1:6" x14ac:dyDescent="0.25">
      <c r="A110" s="66"/>
      <c r="B110" s="166"/>
      <c r="C110" s="166"/>
      <c r="D110" s="66"/>
      <c r="E110" s="165"/>
      <c r="F110" s="66"/>
    </row>
    <row r="111" spans="1:6" x14ac:dyDescent="0.25">
      <c r="A111" s="66"/>
      <c r="B111" s="166"/>
      <c r="C111" s="166"/>
      <c r="D111" s="66"/>
      <c r="E111" s="165"/>
      <c r="F111" s="66"/>
    </row>
    <row r="112" spans="1:6" x14ac:dyDescent="0.25">
      <c r="A112" s="66"/>
      <c r="B112" s="166"/>
      <c r="C112" s="166"/>
      <c r="D112" s="66"/>
      <c r="E112" s="165"/>
      <c r="F112" s="66"/>
    </row>
    <row r="113" spans="1:6" x14ac:dyDescent="0.25">
      <c r="D113" s="169" t="s">
        <v>172</v>
      </c>
      <c r="E113" s="168">
        <f>SUM(E105:E112)</f>
        <v>1200</v>
      </c>
    </row>
    <row r="115" spans="1:6" x14ac:dyDescent="0.25">
      <c r="A115" s="97"/>
      <c r="B115" s="97"/>
      <c r="D115" s="97"/>
      <c r="E115" s="97"/>
    </row>
    <row r="116" spans="1:6" x14ac:dyDescent="0.25">
      <c r="A116" s="658" t="s">
        <v>281</v>
      </c>
      <c r="B116" s="658"/>
      <c r="C116" s="109"/>
      <c r="D116" s="658" t="s">
        <v>249</v>
      </c>
      <c r="E116" s="658"/>
      <c r="F116" s="109"/>
    </row>
    <row r="117" spans="1:6" x14ac:dyDescent="0.25">
      <c r="A117" s="658"/>
      <c r="B117" s="658"/>
      <c r="C117" s="109"/>
      <c r="D117" s="658"/>
      <c r="E117" s="658"/>
      <c r="F117" s="109"/>
    </row>
    <row r="118" spans="1:6" x14ac:dyDescent="0.25">
      <c r="A118" s="658" t="s">
        <v>282</v>
      </c>
      <c r="B118" s="658"/>
      <c r="C118" s="109"/>
      <c r="D118" s="109" t="s">
        <v>283</v>
      </c>
      <c r="E118" s="109"/>
      <c r="F118" s="109"/>
    </row>
    <row r="119" spans="1:6" x14ac:dyDescent="0.25">
      <c r="A119" s="159"/>
      <c r="B119" s="159"/>
      <c r="C119" s="109"/>
      <c r="D119" s="109"/>
      <c r="E119" s="109"/>
      <c r="F119" s="109"/>
    </row>
    <row r="120" spans="1:6" x14ac:dyDescent="0.25">
      <c r="A120" s="159"/>
      <c r="B120" s="159"/>
      <c r="C120" s="109"/>
      <c r="D120" s="109"/>
      <c r="E120" s="109"/>
      <c r="F120" s="109"/>
    </row>
    <row r="121" spans="1:6" x14ac:dyDescent="0.25">
      <c r="A121" s="159"/>
      <c r="B121" s="159"/>
      <c r="C121" s="109"/>
      <c r="D121" s="109"/>
      <c r="E121" s="109"/>
      <c r="F121" s="109"/>
    </row>
    <row r="122" spans="1:6" x14ac:dyDescent="0.25">
      <c r="A122" s="159"/>
      <c r="B122" s="159"/>
      <c r="C122" s="109"/>
      <c r="D122" s="109"/>
      <c r="E122" s="109"/>
      <c r="F122" s="109"/>
    </row>
    <row r="123" spans="1:6" x14ac:dyDescent="0.25">
      <c r="A123" s="159"/>
      <c r="B123" s="159"/>
      <c r="C123" s="109"/>
      <c r="D123" s="109"/>
      <c r="E123" s="109"/>
      <c r="F123" s="109"/>
    </row>
    <row r="124" spans="1:6" x14ac:dyDescent="0.25">
      <c r="A124" s="159"/>
      <c r="B124" s="159"/>
      <c r="C124" s="109"/>
      <c r="D124" s="109"/>
      <c r="E124" s="109"/>
      <c r="F124" s="109"/>
    </row>
    <row r="125" spans="1:6" x14ac:dyDescent="0.25">
      <c r="A125" s="159"/>
      <c r="B125" s="159"/>
      <c r="C125" s="109"/>
      <c r="D125" s="109"/>
      <c r="E125" s="109"/>
      <c r="F125" s="109"/>
    </row>
    <row r="126" spans="1:6" x14ac:dyDescent="0.25">
      <c r="A126" s="159"/>
      <c r="B126" s="159"/>
      <c r="C126" s="109"/>
      <c r="D126" s="109"/>
      <c r="E126" s="109"/>
      <c r="F126" s="109"/>
    </row>
    <row r="127" spans="1:6" x14ac:dyDescent="0.25">
      <c r="A127" s="159"/>
      <c r="B127" s="159"/>
      <c r="C127" s="109"/>
      <c r="D127" s="109"/>
      <c r="E127" s="109"/>
      <c r="F127" s="109"/>
    </row>
    <row r="128" spans="1:6" x14ac:dyDescent="0.25">
      <c r="A128" s="159"/>
      <c r="B128" s="159"/>
      <c r="C128" s="109"/>
      <c r="D128" s="109"/>
      <c r="E128" s="109"/>
      <c r="F128" s="109"/>
    </row>
    <row r="129" spans="1:6" x14ac:dyDescent="0.25">
      <c r="A129" s="159"/>
      <c r="B129" s="159"/>
      <c r="C129" s="109"/>
      <c r="D129" s="109"/>
      <c r="E129" s="109"/>
      <c r="F129" s="109"/>
    </row>
    <row r="135" spans="1:6" x14ac:dyDescent="0.25">
      <c r="A135" s="109" t="s">
        <v>275</v>
      </c>
    </row>
    <row r="136" spans="1:6" x14ac:dyDescent="0.25">
      <c r="A136" s="109" t="s">
        <v>288</v>
      </c>
    </row>
    <row r="138" spans="1:6" x14ac:dyDescent="0.25">
      <c r="A138" s="163" t="s">
        <v>3</v>
      </c>
      <c r="B138" s="164" t="s">
        <v>4</v>
      </c>
      <c r="C138" s="164" t="s">
        <v>276</v>
      </c>
      <c r="D138" s="164" t="s">
        <v>280</v>
      </c>
      <c r="E138" s="164" t="s">
        <v>277</v>
      </c>
      <c r="F138" s="7" t="s">
        <v>14</v>
      </c>
    </row>
    <row r="139" spans="1:6" ht="18" customHeight="1" x14ac:dyDescent="0.25">
      <c r="A139" s="66" t="s">
        <v>162</v>
      </c>
      <c r="B139" s="166" t="s">
        <v>279</v>
      </c>
      <c r="C139" s="166" t="s">
        <v>298</v>
      </c>
      <c r="D139" s="66" t="s">
        <v>299</v>
      </c>
      <c r="E139" s="165">
        <v>300</v>
      </c>
      <c r="F139" s="66"/>
    </row>
    <row r="140" spans="1:6" ht="18" customHeight="1" x14ac:dyDescent="0.25">
      <c r="A140" s="66" t="s">
        <v>300</v>
      </c>
      <c r="B140" s="166" t="s">
        <v>279</v>
      </c>
      <c r="C140" s="166" t="s">
        <v>298</v>
      </c>
      <c r="D140" s="66" t="s">
        <v>299</v>
      </c>
      <c r="E140" s="165">
        <v>300</v>
      </c>
      <c r="F140" s="66"/>
    </row>
    <row r="141" spans="1:6" ht="18" customHeight="1" x14ac:dyDescent="0.25">
      <c r="A141" s="66"/>
      <c r="B141" s="166"/>
      <c r="C141" s="166"/>
      <c r="D141" s="66"/>
      <c r="E141" s="165"/>
      <c r="F141" s="66"/>
    </row>
    <row r="142" spans="1:6" ht="18" customHeight="1" x14ac:dyDescent="0.25">
      <c r="A142" s="66"/>
      <c r="B142" s="166"/>
      <c r="C142" s="166"/>
      <c r="D142" s="66"/>
      <c r="E142" s="165"/>
      <c r="F142" s="66"/>
    </row>
    <row r="143" spans="1:6" x14ac:dyDescent="0.25">
      <c r="A143" s="66"/>
      <c r="B143" s="166"/>
      <c r="C143" s="166"/>
      <c r="D143" s="66"/>
      <c r="E143" s="165"/>
      <c r="F143" s="66"/>
    </row>
    <row r="144" spans="1:6" x14ac:dyDescent="0.25">
      <c r="A144" s="66"/>
      <c r="B144" s="166"/>
      <c r="C144" s="166"/>
      <c r="D144" s="66"/>
      <c r="E144" s="165"/>
      <c r="F144" s="66"/>
    </row>
    <row r="145" spans="1:6" x14ac:dyDescent="0.25">
      <c r="A145" s="66"/>
      <c r="B145" s="166"/>
      <c r="C145" s="166"/>
      <c r="D145" s="66"/>
      <c r="E145" s="165"/>
      <c r="F145" s="66"/>
    </row>
    <row r="146" spans="1:6" x14ac:dyDescent="0.25">
      <c r="A146" s="66"/>
      <c r="B146" s="166"/>
      <c r="C146" s="166"/>
      <c r="D146" s="66"/>
      <c r="E146" s="165"/>
      <c r="F146" s="66"/>
    </row>
    <row r="147" spans="1:6" x14ac:dyDescent="0.25">
      <c r="D147" s="169" t="s">
        <v>172</v>
      </c>
      <c r="E147" s="168">
        <f>SUM(E139:E146)</f>
        <v>600</v>
      </c>
    </row>
    <row r="149" spans="1:6" x14ac:dyDescent="0.25">
      <c r="A149" s="97"/>
      <c r="B149" s="97"/>
      <c r="D149" s="97"/>
      <c r="E149" s="97"/>
    </row>
    <row r="150" spans="1:6" x14ac:dyDescent="0.25">
      <c r="A150" s="658" t="s">
        <v>281</v>
      </c>
      <c r="B150" s="658"/>
      <c r="C150" s="109"/>
      <c r="D150" s="658" t="s">
        <v>249</v>
      </c>
      <c r="E150" s="658"/>
      <c r="F150" s="109"/>
    </row>
    <row r="151" spans="1:6" x14ac:dyDescent="0.25">
      <c r="A151" s="658"/>
      <c r="B151" s="658"/>
      <c r="C151" s="109"/>
      <c r="D151" s="658"/>
      <c r="E151" s="658"/>
      <c r="F151" s="109"/>
    </row>
    <row r="152" spans="1:6" x14ac:dyDescent="0.25">
      <c r="A152" s="658" t="s">
        <v>282</v>
      </c>
      <c r="B152" s="658"/>
      <c r="C152" s="109"/>
      <c r="D152" s="109" t="s">
        <v>283</v>
      </c>
      <c r="E152" s="109"/>
      <c r="F152" s="109"/>
    </row>
    <row r="157" spans="1:6" x14ac:dyDescent="0.25">
      <c r="A157" s="109" t="s">
        <v>275</v>
      </c>
    </row>
    <row r="158" spans="1:6" x14ac:dyDescent="0.25">
      <c r="A158" s="109" t="s">
        <v>288</v>
      </c>
    </row>
    <row r="160" spans="1:6" x14ac:dyDescent="0.25">
      <c r="A160" s="163" t="s">
        <v>3</v>
      </c>
      <c r="B160" s="164" t="s">
        <v>4</v>
      </c>
      <c r="C160" s="164" t="s">
        <v>276</v>
      </c>
      <c r="D160" s="164" t="s">
        <v>280</v>
      </c>
      <c r="E160" s="164" t="s">
        <v>277</v>
      </c>
      <c r="F160" s="7" t="s">
        <v>14</v>
      </c>
    </row>
    <row r="161" spans="1:6" x14ac:dyDescent="0.25">
      <c r="A161" s="66" t="s">
        <v>301</v>
      </c>
      <c r="B161" s="166" t="s">
        <v>279</v>
      </c>
      <c r="C161" s="166" t="s">
        <v>298</v>
      </c>
      <c r="D161" s="66" t="s">
        <v>302</v>
      </c>
      <c r="E161" s="165">
        <v>300</v>
      </c>
      <c r="F161" s="66"/>
    </row>
    <row r="162" spans="1:6" x14ac:dyDescent="0.25">
      <c r="A162" s="66" t="s">
        <v>162</v>
      </c>
      <c r="B162" s="166" t="s">
        <v>279</v>
      </c>
      <c r="C162" s="166" t="s">
        <v>298</v>
      </c>
      <c r="D162" s="66" t="s">
        <v>302</v>
      </c>
      <c r="E162" s="165">
        <v>100</v>
      </c>
      <c r="F162" s="66"/>
    </row>
    <row r="163" spans="1:6" x14ac:dyDescent="0.25">
      <c r="A163" s="66"/>
      <c r="B163" s="166"/>
      <c r="C163" s="166"/>
      <c r="D163" s="66"/>
      <c r="E163" s="165"/>
      <c r="F163" s="66"/>
    </row>
    <row r="164" spans="1:6" x14ac:dyDescent="0.25">
      <c r="A164" s="66"/>
      <c r="B164" s="166"/>
      <c r="C164" s="166"/>
      <c r="D164" s="66"/>
      <c r="E164" s="165"/>
      <c r="F164" s="66"/>
    </row>
    <row r="165" spans="1:6" x14ac:dyDescent="0.25">
      <c r="A165" s="66"/>
      <c r="B165" s="166"/>
      <c r="C165" s="166"/>
      <c r="D165" s="66"/>
      <c r="E165" s="165"/>
      <c r="F165" s="66"/>
    </row>
    <row r="166" spans="1:6" x14ac:dyDescent="0.25">
      <c r="A166" s="66"/>
      <c r="B166" s="166"/>
      <c r="C166" s="166"/>
      <c r="D166" s="66"/>
      <c r="E166" s="165"/>
      <c r="F166" s="66"/>
    </row>
    <row r="167" spans="1:6" x14ac:dyDescent="0.25">
      <c r="A167" s="66"/>
      <c r="B167" s="166"/>
      <c r="C167" s="166"/>
      <c r="D167" s="66"/>
      <c r="E167" s="165"/>
      <c r="F167" s="66"/>
    </row>
    <row r="168" spans="1:6" x14ac:dyDescent="0.25">
      <c r="A168" s="66"/>
      <c r="B168" s="166"/>
      <c r="C168" s="166"/>
      <c r="D168" s="66"/>
      <c r="E168" s="165"/>
      <c r="F168" s="66"/>
    </row>
    <row r="169" spans="1:6" x14ac:dyDescent="0.25">
      <c r="D169" s="169" t="s">
        <v>172</v>
      </c>
      <c r="E169" s="168">
        <f>SUM(E161:E168)</f>
        <v>400</v>
      </c>
    </row>
    <row r="171" spans="1:6" x14ac:dyDescent="0.25">
      <c r="A171" s="97"/>
      <c r="B171" s="97"/>
      <c r="D171" s="97"/>
      <c r="E171" s="97"/>
    </row>
    <row r="172" spans="1:6" x14ac:dyDescent="0.25">
      <c r="A172" s="658" t="s">
        <v>281</v>
      </c>
      <c r="B172" s="658"/>
      <c r="C172" s="109"/>
      <c r="D172" s="658" t="s">
        <v>249</v>
      </c>
      <c r="E172" s="658"/>
      <c r="F172" s="109"/>
    </row>
    <row r="173" spans="1:6" x14ac:dyDescent="0.25">
      <c r="A173" s="658"/>
      <c r="B173" s="658"/>
      <c r="C173" s="109"/>
      <c r="D173" s="658"/>
      <c r="E173" s="658"/>
      <c r="F173" s="109"/>
    </row>
    <row r="174" spans="1:6" x14ac:dyDescent="0.25">
      <c r="A174" s="658" t="s">
        <v>282</v>
      </c>
      <c r="B174" s="658"/>
      <c r="C174" s="109"/>
      <c r="D174" s="109" t="s">
        <v>283</v>
      </c>
      <c r="E174" s="109"/>
      <c r="F174" s="109"/>
    </row>
  </sheetData>
  <mergeCells count="19">
    <mergeCell ref="A17:B18"/>
    <mergeCell ref="D17:E18"/>
    <mergeCell ref="A19:B19"/>
    <mergeCell ref="A48:B49"/>
    <mergeCell ref="D48:E49"/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</mergeCells>
  <pageMargins left="0.25" right="0.25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303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304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305</v>
      </c>
      <c r="C4" s="78">
        <f>'CASAS DE SALUD'!F16</f>
        <v>5075.2000000000007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306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307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659" t="s">
        <v>337</v>
      </c>
      <c r="B13" s="660"/>
      <c r="C13" s="660"/>
      <c r="D13" s="661"/>
    </row>
    <row r="14" spans="1:8" x14ac:dyDescent="0.25">
      <c r="A14" s="187"/>
      <c r="B14" s="662" t="s">
        <v>350</v>
      </c>
      <c r="C14" s="662"/>
      <c r="D14" s="188"/>
    </row>
    <row r="15" spans="1:8" ht="15.75" thickBot="1" x14ac:dyDescent="0.3">
      <c r="A15" s="189"/>
      <c r="B15" s="190"/>
      <c r="C15" s="191"/>
      <c r="D15" s="192"/>
    </row>
    <row r="16" spans="1:8" x14ac:dyDescent="0.25">
      <c r="A16" s="185" t="s">
        <v>329</v>
      </c>
      <c r="B16" s="185" t="s">
        <v>331</v>
      </c>
      <c r="C16" s="186" t="s">
        <v>332</v>
      </c>
      <c r="D16" s="186" t="s">
        <v>333</v>
      </c>
      <c r="E16" s="181"/>
      <c r="F16" s="181"/>
    </row>
    <row r="17" spans="1:6" ht="48.75" customHeight="1" x14ac:dyDescent="0.25">
      <c r="A17" s="169" t="s">
        <v>330</v>
      </c>
      <c r="B17" s="182" t="s">
        <v>334</v>
      </c>
      <c r="C17" s="184" t="s">
        <v>335</v>
      </c>
      <c r="D17" s="184" t="s">
        <v>336</v>
      </c>
      <c r="E17" s="181"/>
      <c r="F17" s="181"/>
    </row>
    <row r="18" spans="1:6" ht="43.5" customHeight="1" x14ac:dyDescent="0.25">
      <c r="A18" s="183" t="s">
        <v>338</v>
      </c>
      <c r="B18" s="182" t="s">
        <v>334</v>
      </c>
      <c r="C18" s="184" t="s">
        <v>336</v>
      </c>
      <c r="D18" s="184" t="s">
        <v>335</v>
      </c>
    </row>
    <row r="19" spans="1:6" ht="44.25" customHeight="1" x14ac:dyDescent="0.25">
      <c r="A19" s="182" t="s">
        <v>339</v>
      </c>
      <c r="B19" s="182" t="s">
        <v>334</v>
      </c>
      <c r="C19" s="184" t="s">
        <v>336</v>
      </c>
      <c r="D19" s="184" t="s">
        <v>335</v>
      </c>
    </row>
    <row r="20" spans="1:6" ht="60" x14ac:dyDescent="0.25">
      <c r="A20" s="193" t="s">
        <v>340</v>
      </c>
      <c r="B20" s="182" t="s">
        <v>334</v>
      </c>
      <c r="C20" s="184" t="s">
        <v>336</v>
      </c>
      <c r="D20" s="184" t="s">
        <v>335</v>
      </c>
    </row>
    <row r="21" spans="1:6" x14ac:dyDescent="0.25">
      <c r="A21" s="194"/>
      <c r="B21" s="195"/>
      <c r="C21" s="196"/>
      <c r="D21" s="196"/>
    </row>
    <row r="22" spans="1:6" x14ac:dyDescent="0.25">
      <c r="A22" s="194"/>
      <c r="B22" s="195"/>
      <c r="C22" s="196"/>
      <c r="D22" s="196"/>
    </row>
    <row r="23" spans="1:6" x14ac:dyDescent="0.25">
      <c r="A23" s="194"/>
      <c r="B23" s="195"/>
      <c r="C23" s="196"/>
      <c r="D23" s="196"/>
    </row>
    <row r="24" spans="1:6" ht="15.75" thickBot="1" x14ac:dyDescent="0.3">
      <c r="A24" s="194"/>
      <c r="B24" s="190"/>
      <c r="C24" s="198"/>
      <c r="D24" s="196"/>
    </row>
    <row r="25" spans="1:6" ht="30" x14ac:dyDescent="0.25">
      <c r="A25" s="194"/>
      <c r="B25" s="197" t="s">
        <v>348</v>
      </c>
      <c r="C25" s="198"/>
      <c r="D25" s="196"/>
    </row>
    <row r="26" spans="1:6" x14ac:dyDescent="0.25">
      <c r="A26" s="194"/>
      <c r="B26" s="197" t="s">
        <v>347</v>
      </c>
      <c r="C26" s="198"/>
      <c r="D26" s="196"/>
    </row>
    <row r="29" spans="1:6" ht="15.75" thickBot="1" x14ac:dyDescent="0.3"/>
    <row r="30" spans="1:6" ht="18.75" x14ac:dyDescent="0.3">
      <c r="A30" s="659" t="s">
        <v>346</v>
      </c>
      <c r="B30" s="660"/>
      <c r="C30" s="660"/>
      <c r="D30" s="661"/>
    </row>
    <row r="31" spans="1:6" x14ac:dyDescent="0.25">
      <c r="A31" s="187"/>
      <c r="B31" s="662" t="s">
        <v>350</v>
      </c>
      <c r="C31" s="662"/>
      <c r="D31" s="188"/>
    </row>
    <row r="32" spans="1:6" ht="15.75" thickBot="1" x14ac:dyDescent="0.3">
      <c r="A32" s="189"/>
      <c r="B32" s="190"/>
      <c r="C32" s="191"/>
      <c r="D32" s="192"/>
    </row>
    <row r="33" spans="1:4" x14ac:dyDescent="0.25">
      <c r="A33" s="185" t="s">
        <v>329</v>
      </c>
      <c r="B33" s="185" t="s">
        <v>331</v>
      </c>
      <c r="C33" s="186" t="s">
        <v>332</v>
      </c>
      <c r="D33" s="186" t="s">
        <v>333</v>
      </c>
    </row>
    <row r="34" spans="1:4" ht="45" x14ac:dyDescent="0.25">
      <c r="A34" s="182" t="s">
        <v>341</v>
      </c>
      <c r="B34" s="182" t="s">
        <v>334</v>
      </c>
      <c r="C34" s="184" t="s">
        <v>335</v>
      </c>
      <c r="D34" s="184" t="s">
        <v>336</v>
      </c>
    </row>
    <row r="35" spans="1:4" ht="60" x14ac:dyDescent="0.25">
      <c r="A35" s="193" t="s">
        <v>342</v>
      </c>
      <c r="B35" s="182" t="s">
        <v>334</v>
      </c>
      <c r="C35" s="184" t="s">
        <v>336</v>
      </c>
      <c r="D35" s="184" t="s">
        <v>335</v>
      </c>
    </row>
    <row r="36" spans="1:4" ht="60" x14ac:dyDescent="0.25">
      <c r="A36" s="182" t="s">
        <v>343</v>
      </c>
      <c r="B36" s="182" t="s">
        <v>334</v>
      </c>
      <c r="C36" s="184" t="s">
        <v>336</v>
      </c>
      <c r="D36" s="184" t="s">
        <v>335</v>
      </c>
    </row>
    <row r="37" spans="1:4" ht="60" x14ac:dyDescent="0.25">
      <c r="A37" s="193" t="s">
        <v>344</v>
      </c>
      <c r="B37" s="182" t="s">
        <v>334</v>
      </c>
      <c r="C37" s="184" t="s">
        <v>336</v>
      </c>
      <c r="D37" s="184" t="s">
        <v>335</v>
      </c>
    </row>
    <row r="38" spans="1:4" ht="45" x14ac:dyDescent="0.25">
      <c r="A38" s="182" t="s">
        <v>345</v>
      </c>
      <c r="B38" s="182" t="s">
        <v>334</v>
      </c>
      <c r="C38" s="184" t="s">
        <v>335</v>
      </c>
      <c r="D38" s="184" t="s">
        <v>336</v>
      </c>
    </row>
    <row r="42" spans="1:4" ht="15.75" thickBot="1" x14ac:dyDescent="0.3">
      <c r="B42" s="190"/>
    </row>
    <row r="43" spans="1:4" ht="30" x14ac:dyDescent="0.25">
      <c r="B43" s="197" t="s">
        <v>348</v>
      </c>
    </row>
    <row r="44" spans="1:4" x14ac:dyDescent="0.25">
      <c r="B44" s="197" t="s">
        <v>347</v>
      </c>
    </row>
    <row r="46" spans="1:4" ht="15.75" thickBot="1" x14ac:dyDescent="0.3"/>
    <row r="47" spans="1:4" ht="18.75" x14ac:dyDescent="0.3">
      <c r="A47" s="659" t="s">
        <v>349</v>
      </c>
      <c r="B47" s="660"/>
      <c r="C47" s="660"/>
      <c r="D47" s="661"/>
    </row>
    <row r="48" spans="1:4" x14ac:dyDescent="0.25">
      <c r="A48" s="187"/>
      <c r="B48" s="662" t="s">
        <v>350</v>
      </c>
      <c r="C48" s="662"/>
      <c r="D48" s="188"/>
    </row>
    <row r="49" spans="1:4" ht="15.75" thickBot="1" x14ac:dyDescent="0.3">
      <c r="A49" s="189"/>
      <c r="B49" s="190"/>
      <c r="C49" s="191"/>
      <c r="D49" s="192"/>
    </row>
    <row r="50" spans="1:4" x14ac:dyDescent="0.25">
      <c r="A50" s="185" t="s">
        <v>329</v>
      </c>
      <c r="B50" s="185" t="s">
        <v>331</v>
      </c>
      <c r="C50" s="186" t="s">
        <v>332</v>
      </c>
      <c r="D50" s="186" t="s">
        <v>333</v>
      </c>
    </row>
    <row r="51" spans="1:4" ht="45" x14ac:dyDescent="0.25">
      <c r="A51" s="182" t="s">
        <v>341</v>
      </c>
      <c r="B51" s="182" t="s">
        <v>334</v>
      </c>
      <c r="C51" s="184" t="s">
        <v>335</v>
      </c>
      <c r="D51" s="184" t="s">
        <v>336</v>
      </c>
    </row>
    <row r="52" spans="1:4" ht="60" x14ac:dyDescent="0.25">
      <c r="A52" s="193" t="s">
        <v>342</v>
      </c>
      <c r="B52" s="182" t="s">
        <v>334</v>
      </c>
      <c r="C52" s="184" t="s">
        <v>336</v>
      </c>
      <c r="D52" s="184" t="s">
        <v>335</v>
      </c>
    </row>
    <row r="53" spans="1:4" ht="60" x14ac:dyDescent="0.25">
      <c r="A53" s="182" t="s">
        <v>343</v>
      </c>
      <c r="B53" s="182" t="s">
        <v>334</v>
      </c>
      <c r="C53" s="184" t="s">
        <v>336</v>
      </c>
      <c r="D53" s="184" t="s">
        <v>335</v>
      </c>
    </row>
    <row r="54" spans="1:4" ht="60" x14ac:dyDescent="0.25">
      <c r="A54" s="193" t="s">
        <v>344</v>
      </c>
      <c r="B54" s="182" t="s">
        <v>334</v>
      </c>
      <c r="C54" s="184" t="s">
        <v>336</v>
      </c>
      <c r="D54" s="184" t="s">
        <v>335</v>
      </c>
    </row>
    <row r="55" spans="1:4" ht="45" x14ac:dyDescent="0.25">
      <c r="A55" s="182" t="s">
        <v>345</v>
      </c>
      <c r="B55" s="182" t="s">
        <v>334</v>
      </c>
      <c r="C55" s="184" t="s">
        <v>335</v>
      </c>
      <c r="D55" s="184" t="s">
        <v>336</v>
      </c>
    </row>
    <row r="58" spans="1:4" ht="15.75" thickBot="1" x14ac:dyDescent="0.3">
      <c r="B58" s="190"/>
    </row>
    <row r="59" spans="1:4" ht="30" x14ac:dyDescent="0.25">
      <c r="B59" s="197" t="s">
        <v>348</v>
      </c>
    </row>
    <row r="60" spans="1:4" x14ac:dyDescent="0.25">
      <c r="B60" s="197" t="s">
        <v>347</v>
      </c>
    </row>
    <row r="64" spans="1:4" ht="15.75" thickBot="1" x14ac:dyDescent="0.3"/>
    <row r="65" spans="1:4" ht="18.75" x14ac:dyDescent="0.3">
      <c r="A65" s="659" t="s">
        <v>351</v>
      </c>
      <c r="B65" s="660"/>
      <c r="C65" s="660"/>
      <c r="D65" s="661"/>
    </row>
    <row r="66" spans="1:4" x14ac:dyDescent="0.25">
      <c r="A66" s="187"/>
      <c r="B66" s="662" t="s">
        <v>350</v>
      </c>
      <c r="C66" s="662"/>
      <c r="D66" s="188"/>
    </row>
    <row r="67" spans="1:4" ht="15.75" thickBot="1" x14ac:dyDescent="0.3">
      <c r="A67" s="189"/>
      <c r="B67" s="190"/>
      <c r="C67" s="191"/>
      <c r="D67" s="192"/>
    </row>
    <row r="68" spans="1:4" x14ac:dyDescent="0.25">
      <c r="A68" s="185" t="s">
        <v>329</v>
      </c>
      <c r="B68" s="185" t="s">
        <v>331</v>
      </c>
      <c r="C68" s="186" t="s">
        <v>332</v>
      </c>
      <c r="D68" s="186" t="s">
        <v>333</v>
      </c>
    </row>
    <row r="69" spans="1:4" ht="45" x14ac:dyDescent="0.25">
      <c r="A69" s="182" t="s">
        <v>352</v>
      </c>
      <c r="B69" s="182" t="s">
        <v>334</v>
      </c>
      <c r="C69" s="184" t="s">
        <v>335</v>
      </c>
      <c r="D69" s="184" t="s">
        <v>336</v>
      </c>
    </row>
    <row r="70" spans="1:4" ht="60" x14ac:dyDescent="0.25">
      <c r="A70" s="193" t="s">
        <v>353</v>
      </c>
      <c r="B70" s="182" t="s">
        <v>334</v>
      </c>
      <c r="C70" s="184" t="s">
        <v>336</v>
      </c>
      <c r="D70" s="184" t="s">
        <v>335</v>
      </c>
    </row>
    <row r="71" spans="1:4" ht="60" x14ac:dyDescent="0.25">
      <c r="A71" s="182" t="s">
        <v>354</v>
      </c>
      <c r="B71" s="182" t="s">
        <v>334</v>
      </c>
      <c r="C71" s="184" t="s">
        <v>336</v>
      </c>
      <c r="D71" s="184" t="s">
        <v>335</v>
      </c>
    </row>
    <row r="72" spans="1:4" x14ac:dyDescent="0.25">
      <c r="A72" s="193"/>
      <c r="B72" s="182"/>
      <c r="C72" s="184"/>
      <c r="D72" s="184"/>
    </row>
    <row r="73" spans="1:4" x14ac:dyDescent="0.25">
      <c r="A73" s="182"/>
      <c r="B73" s="182"/>
      <c r="C73" s="184"/>
      <c r="D73" s="184"/>
    </row>
    <row r="76" spans="1:4" ht="15.75" thickBot="1" x14ac:dyDescent="0.3">
      <c r="B76" s="190"/>
    </row>
    <row r="77" spans="1:4" ht="30" x14ac:dyDescent="0.25">
      <c r="B77" s="197" t="s">
        <v>348</v>
      </c>
    </row>
    <row r="78" spans="1:4" x14ac:dyDescent="0.25">
      <c r="B78" s="197" t="s">
        <v>347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6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368</v>
      </c>
      <c r="C2" s="16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310</v>
      </c>
      <c r="C3" s="16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6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558" t="s">
        <v>1</v>
      </c>
      <c r="F5" s="558"/>
      <c r="G5" s="558"/>
      <c r="H5" s="558"/>
      <c r="I5" s="558" t="s">
        <v>2</v>
      </c>
      <c r="J5" s="558"/>
      <c r="K5" s="558"/>
      <c r="L5" s="558"/>
      <c r="M5" s="558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271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62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250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70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214</v>
      </c>
      <c r="C14" s="24" t="s">
        <v>144</v>
      </c>
      <c r="D14" s="18">
        <v>6238</v>
      </c>
      <c r="E14" s="18">
        <f t="shared" si="0"/>
        <v>3119</v>
      </c>
      <c r="F14" s="170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70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70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74"/>
      <c r="Q16" s="174"/>
      <c r="R16" s="174"/>
      <c r="S16" s="174"/>
      <c r="T16" s="174"/>
      <c r="U16" s="174"/>
    </row>
    <row r="17" spans="1:23" s="2" customFormat="1" ht="27.75" customHeight="1" x14ac:dyDescent="0.25">
      <c r="A17" s="2">
        <v>6</v>
      </c>
      <c r="B17" s="17" t="s">
        <v>273</v>
      </c>
      <c r="C17" s="24" t="s">
        <v>144</v>
      </c>
      <c r="D17" s="18">
        <v>6238</v>
      </c>
      <c r="E17" s="18">
        <f t="shared" si="0"/>
        <v>3119</v>
      </c>
      <c r="F17" s="170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74"/>
      <c r="Q17" s="174"/>
      <c r="R17" s="174"/>
      <c r="S17" s="174"/>
      <c r="T17" s="174"/>
      <c r="U17" s="174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70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74"/>
      <c r="Q18" s="174"/>
      <c r="R18" s="174"/>
      <c r="S18" s="174"/>
      <c r="T18" s="174"/>
      <c r="U18" s="174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70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74"/>
      <c r="Q19" s="174"/>
      <c r="R19" s="174"/>
      <c r="S19" s="174"/>
      <c r="T19" s="174"/>
      <c r="U19" s="174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70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74"/>
      <c r="Q20" s="174"/>
      <c r="R20" s="174"/>
      <c r="S20" s="174"/>
      <c r="T20" s="174"/>
      <c r="U20" s="174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70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75" t="s">
        <v>318</v>
      </c>
      <c r="Q21" s="175" t="s">
        <v>319</v>
      </c>
      <c r="R21" s="175" t="s">
        <v>320</v>
      </c>
      <c r="S21" s="554" t="s">
        <v>321</v>
      </c>
      <c r="T21" s="554"/>
      <c r="U21" s="554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70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76" t="s">
        <v>314</v>
      </c>
      <c r="Q22" s="176" t="s">
        <v>313</v>
      </c>
      <c r="R22" s="176" t="s">
        <v>315</v>
      </c>
      <c r="S22" s="176" t="s">
        <v>304</v>
      </c>
      <c r="T22" s="176" t="s">
        <v>316</v>
      </c>
      <c r="U22" s="176" t="s">
        <v>317</v>
      </c>
    </row>
    <row r="23" spans="1:23" s="2" customFormat="1" ht="27.75" customHeight="1" x14ac:dyDescent="0.35">
      <c r="A23" s="2">
        <v>12</v>
      </c>
      <c r="B23" s="17" t="s">
        <v>355</v>
      </c>
      <c r="C23" s="24" t="s">
        <v>144</v>
      </c>
      <c r="D23" s="18">
        <v>6238</v>
      </c>
      <c r="E23" s="18">
        <f t="shared" si="0"/>
        <v>3119</v>
      </c>
      <c r="F23" s="170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75">
        <v>16981</v>
      </c>
      <c r="Q23" s="175">
        <v>12652</v>
      </c>
      <c r="R23" s="175">
        <v>4783</v>
      </c>
      <c r="S23" s="175">
        <v>47320</v>
      </c>
      <c r="T23" s="175">
        <v>3920</v>
      </c>
      <c r="U23" s="175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70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77">
        <v>500</v>
      </c>
      <c r="W24" s="178" t="s">
        <v>322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77">
        <v>500</v>
      </c>
      <c r="W25" s="178" t="s">
        <v>324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77">
        <v>2000</v>
      </c>
      <c r="W26" s="178" t="s">
        <v>323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77">
        <v>4000</v>
      </c>
      <c r="W27" s="178" t="s">
        <v>325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559" t="s">
        <v>1</v>
      </c>
      <c r="F31" s="559"/>
      <c r="G31" s="559"/>
      <c r="H31" s="559"/>
      <c r="I31" s="559" t="s">
        <v>2</v>
      </c>
      <c r="J31" s="559"/>
      <c r="K31" s="559"/>
      <c r="L31" s="559"/>
      <c r="M31" s="559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271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08">
        <v>18</v>
      </c>
      <c r="B34" s="16" t="s">
        <v>274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08">
        <v>23</v>
      </c>
      <c r="B39" s="16" t="s">
        <v>269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216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08">
        <v>27</v>
      </c>
      <c r="B43" s="16" t="s">
        <v>287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326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6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356</v>
      </c>
      <c r="C57" s="16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6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6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560" t="s">
        <v>137</v>
      </c>
      <c r="E60" s="560"/>
      <c r="F60" s="560"/>
      <c r="G60" s="560"/>
      <c r="H60" s="560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61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6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54"/>
    </row>
    <row r="63" spans="1:15" x14ac:dyDescent="0.25">
      <c r="C63" s="16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555" t="s">
        <v>247</v>
      </c>
      <c r="C64" s="555"/>
      <c r="D64" s="556" t="s">
        <v>248</v>
      </c>
      <c r="E64" s="556"/>
      <c r="F64" s="556"/>
      <c r="G64" s="556"/>
      <c r="H64" s="556"/>
      <c r="I64" s="557" t="s">
        <v>251</v>
      </c>
      <c r="J64" s="557"/>
      <c r="K64" s="557"/>
      <c r="L64" s="557"/>
      <c r="M64" s="557"/>
      <c r="N64" s="52"/>
    </row>
    <row r="65" spans="3:14" ht="15" customHeight="1" x14ac:dyDescent="0.25">
      <c r="C65" s="16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"/>
  <sheetViews>
    <sheetView workbookViewId="0">
      <selection activeCell="O16" sqref="O16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7" customWidth="1"/>
    <col min="4" max="4" width="11.85546875" customWidth="1"/>
    <col min="5" max="5" width="13.5703125" customWidth="1"/>
    <col min="6" max="6" width="12.5703125" hidden="1" customWidth="1"/>
    <col min="7" max="7" width="12.5703125" customWidth="1"/>
    <col min="8" max="8" width="12.7109375" customWidth="1"/>
    <col min="9" max="9" width="11.42578125" hidden="1" customWidth="1"/>
    <col min="10" max="10" width="13.42578125" hidden="1" customWidth="1"/>
    <col min="11" max="11" width="13.42578125" customWidth="1"/>
    <col min="12" max="12" width="34.28515625" customWidth="1"/>
    <col min="13" max="13" width="11.42578125" style="2"/>
    <col min="14" max="14" width="0" style="2" hidden="1" customWidth="1"/>
    <col min="15" max="64" width="11.42578125" style="2"/>
    <col min="235" max="235" width="5.140625" customWidth="1"/>
    <col min="236" max="236" width="5.28515625" customWidth="1"/>
    <col min="237" max="237" width="29" customWidth="1"/>
    <col min="238" max="238" width="11.85546875" customWidth="1"/>
    <col min="239" max="239" width="10" customWidth="1"/>
    <col min="240" max="240" width="10.5703125" customWidth="1"/>
    <col min="241" max="241" width="13.42578125" bestFit="1" customWidth="1"/>
    <col min="242" max="243" width="0" hidden="1" customWidth="1"/>
    <col min="244" max="244" width="12" bestFit="1" customWidth="1"/>
    <col min="245" max="245" width="33.140625" customWidth="1"/>
    <col min="491" max="491" width="5.140625" customWidth="1"/>
    <col min="492" max="492" width="5.28515625" customWidth="1"/>
    <col min="493" max="493" width="29" customWidth="1"/>
    <col min="494" max="494" width="11.85546875" customWidth="1"/>
    <col min="495" max="495" width="10" customWidth="1"/>
    <col min="496" max="496" width="10.5703125" customWidth="1"/>
    <col min="497" max="497" width="13.42578125" bestFit="1" customWidth="1"/>
    <col min="498" max="499" width="0" hidden="1" customWidth="1"/>
    <col min="500" max="500" width="12" bestFit="1" customWidth="1"/>
    <col min="501" max="501" width="33.140625" customWidth="1"/>
    <col min="747" max="747" width="5.140625" customWidth="1"/>
    <col min="748" max="748" width="5.28515625" customWidth="1"/>
    <col min="749" max="749" width="29" customWidth="1"/>
    <col min="750" max="750" width="11.85546875" customWidth="1"/>
    <col min="751" max="751" width="10" customWidth="1"/>
    <col min="752" max="752" width="10.5703125" customWidth="1"/>
    <col min="753" max="753" width="13.42578125" bestFit="1" customWidth="1"/>
    <col min="754" max="755" width="0" hidden="1" customWidth="1"/>
    <col min="756" max="756" width="12" bestFit="1" customWidth="1"/>
    <col min="757" max="757" width="33.140625" customWidth="1"/>
    <col min="1003" max="1003" width="5.140625" customWidth="1"/>
    <col min="1004" max="1004" width="5.28515625" customWidth="1"/>
    <col min="1005" max="1005" width="29" customWidth="1"/>
    <col min="1006" max="1006" width="11.85546875" customWidth="1"/>
    <col min="1007" max="1007" width="10" customWidth="1"/>
    <col min="1008" max="1008" width="10.5703125" customWidth="1"/>
    <col min="1009" max="1009" width="13.42578125" bestFit="1" customWidth="1"/>
    <col min="1010" max="1011" width="0" hidden="1" customWidth="1"/>
    <col min="1012" max="1012" width="12" bestFit="1" customWidth="1"/>
    <col min="1013" max="1013" width="33.140625" customWidth="1"/>
    <col min="1259" max="1259" width="5.140625" customWidth="1"/>
    <col min="1260" max="1260" width="5.28515625" customWidth="1"/>
    <col min="1261" max="1261" width="29" customWidth="1"/>
    <col min="1262" max="1262" width="11.85546875" customWidth="1"/>
    <col min="1263" max="1263" width="10" customWidth="1"/>
    <col min="1264" max="1264" width="10.5703125" customWidth="1"/>
    <col min="1265" max="1265" width="13.42578125" bestFit="1" customWidth="1"/>
    <col min="1266" max="1267" width="0" hidden="1" customWidth="1"/>
    <col min="1268" max="1268" width="12" bestFit="1" customWidth="1"/>
    <col min="1269" max="1269" width="33.140625" customWidth="1"/>
    <col min="1515" max="1515" width="5.140625" customWidth="1"/>
    <col min="1516" max="1516" width="5.28515625" customWidth="1"/>
    <col min="1517" max="1517" width="29" customWidth="1"/>
    <col min="1518" max="1518" width="11.85546875" customWidth="1"/>
    <col min="1519" max="1519" width="10" customWidth="1"/>
    <col min="1520" max="1520" width="10.5703125" customWidth="1"/>
    <col min="1521" max="1521" width="13.42578125" bestFit="1" customWidth="1"/>
    <col min="1522" max="1523" width="0" hidden="1" customWidth="1"/>
    <col min="1524" max="1524" width="12" bestFit="1" customWidth="1"/>
    <col min="1525" max="1525" width="33.140625" customWidth="1"/>
    <col min="1771" max="1771" width="5.140625" customWidth="1"/>
    <col min="1772" max="1772" width="5.28515625" customWidth="1"/>
    <col min="1773" max="1773" width="29" customWidth="1"/>
    <col min="1774" max="1774" width="11.85546875" customWidth="1"/>
    <col min="1775" max="1775" width="10" customWidth="1"/>
    <col min="1776" max="1776" width="10.5703125" customWidth="1"/>
    <col min="1777" max="1777" width="13.42578125" bestFit="1" customWidth="1"/>
    <col min="1778" max="1779" width="0" hidden="1" customWidth="1"/>
    <col min="1780" max="1780" width="12" bestFit="1" customWidth="1"/>
    <col min="1781" max="1781" width="33.140625" customWidth="1"/>
    <col min="2027" max="2027" width="5.140625" customWidth="1"/>
    <col min="2028" max="2028" width="5.28515625" customWidth="1"/>
    <col min="2029" max="2029" width="29" customWidth="1"/>
    <col min="2030" max="2030" width="11.85546875" customWidth="1"/>
    <col min="2031" max="2031" width="10" customWidth="1"/>
    <col min="2032" max="2032" width="10.5703125" customWidth="1"/>
    <col min="2033" max="2033" width="13.42578125" bestFit="1" customWidth="1"/>
    <col min="2034" max="2035" width="0" hidden="1" customWidth="1"/>
    <col min="2036" max="2036" width="12" bestFit="1" customWidth="1"/>
    <col min="2037" max="2037" width="33.140625" customWidth="1"/>
    <col min="2283" max="2283" width="5.140625" customWidth="1"/>
    <col min="2284" max="2284" width="5.28515625" customWidth="1"/>
    <col min="2285" max="2285" width="29" customWidth="1"/>
    <col min="2286" max="2286" width="11.85546875" customWidth="1"/>
    <col min="2287" max="2287" width="10" customWidth="1"/>
    <col min="2288" max="2288" width="10.5703125" customWidth="1"/>
    <col min="2289" max="2289" width="13.42578125" bestFit="1" customWidth="1"/>
    <col min="2290" max="2291" width="0" hidden="1" customWidth="1"/>
    <col min="2292" max="2292" width="12" bestFit="1" customWidth="1"/>
    <col min="2293" max="2293" width="33.140625" customWidth="1"/>
    <col min="2539" max="2539" width="5.140625" customWidth="1"/>
    <col min="2540" max="2540" width="5.28515625" customWidth="1"/>
    <col min="2541" max="2541" width="29" customWidth="1"/>
    <col min="2542" max="2542" width="11.85546875" customWidth="1"/>
    <col min="2543" max="2543" width="10" customWidth="1"/>
    <col min="2544" max="2544" width="10.5703125" customWidth="1"/>
    <col min="2545" max="2545" width="13.42578125" bestFit="1" customWidth="1"/>
    <col min="2546" max="2547" width="0" hidden="1" customWidth="1"/>
    <col min="2548" max="2548" width="12" bestFit="1" customWidth="1"/>
    <col min="2549" max="2549" width="33.140625" customWidth="1"/>
    <col min="2795" max="2795" width="5.140625" customWidth="1"/>
    <col min="2796" max="2796" width="5.28515625" customWidth="1"/>
    <col min="2797" max="2797" width="29" customWidth="1"/>
    <col min="2798" max="2798" width="11.85546875" customWidth="1"/>
    <col min="2799" max="2799" width="10" customWidth="1"/>
    <col min="2800" max="2800" width="10.5703125" customWidth="1"/>
    <col min="2801" max="2801" width="13.42578125" bestFit="1" customWidth="1"/>
    <col min="2802" max="2803" width="0" hidden="1" customWidth="1"/>
    <col min="2804" max="2804" width="12" bestFit="1" customWidth="1"/>
    <col min="2805" max="2805" width="33.140625" customWidth="1"/>
    <col min="3051" max="3051" width="5.140625" customWidth="1"/>
    <col min="3052" max="3052" width="5.28515625" customWidth="1"/>
    <col min="3053" max="3053" width="29" customWidth="1"/>
    <col min="3054" max="3054" width="11.85546875" customWidth="1"/>
    <col min="3055" max="3055" width="10" customWidth="1"/>
    <col min="3056" max="3056" width="10.5703125" customWidth="1"/>
    <col min="3057" max="3057" width="13.42578125" bestFit="1" customWidth="1"/>
    <col min="3058" max="3059" width="0" hidden="1" customWidth="1"/>
    <col min="3060" max="3060" width="12" bestFit="1" customWidth="1"/>
    <col min="3061" max="3061" width="33.140625" customWidth="1"/>
    <col min="3307" max="3307" width="5.140625" customWidth="1"/>
    <col min="3308" max="3308" width="5.28515625" customWidth="1"/>
    <col min="3309" max="3309" width="29" customWidth="1"/>
    <col min="3310" max="3310" width="11.85546875" customWidth="1"/>
    <col min="3311" max="3311" width="10" customWidth="1"/>
    <col min="3312" max="3312" width="10.5703125" customWidth="1"/>
    <col min="3313" max="3313" width="13.42578125" bestFit="1" customWidth="1"/>
    <col min="3314" max="3315" width="0" hidden="1" customWidth="1"/>
    <col min="3316" max="3316" width="12" bestFit="1" customWidth="1"/>
    <col min="3317" max="3317" width="33.140625" customWidth="1"/>
    <col min="3563" max="3563" width="5.140625" customWidth="1"/>
    <col min="3564" max="3564" width="5.28515625" customWidth="1"/>
    <col min="3565" max="3565" width="29" customWidth="1"/>
    <col min="3566" max="3566" width="11.85546875" customWidth="1"/>
    <col min="3567" max="3567" width="10" customWidth="1"/>
    <col min="3568" max="3568" width="10.5703125" customWidth="1"/>
    <col min="3569" max="3569" width="13.42578125" bestFit="1" customWidth="1"/>
    <col min="3570" max="3571" width="0" hidden="1" customWidth="1"/>
    <col min="3572" max="3572" width="12" bestFit="1" customWidth="1"/>
    <col min="3573" max="3573" width="33.140625" customWidth="1"/>
    <col min="3819" max="3819" width="5.140625" customWidth="1"/>
    <col min="3820" max="3820" width="5.28515625" customWidth="1"/>
    <col min="3821" max="3821" width="29" customWidth="1"/>
    <col min="3822" max="3822" width="11.85546875" customWidth="1"/>
    <col min="3823" max="3823" width="10" customWidth="1"/>
    <col min="3824" max="3824" width="10.5703125" customWidth="1"/>
    <col min="3825" max="3825" width="13.42578125" bestFit="1" customWidth="1"/>
    <col min="3826" max="3827" width="0" hidden="1" customWidth="1"/>
    <col min="3828" max="3828" width="12" bestFit="1" customWidth="1"/>
    <col min="3829" max="3829" width="33.140625" customWidth="1"/>
    <col min="4075" max="4075" width="5.140625" customWidth="1"/>
    <col min="4076" max="4076" width="5.28515625" customWidth="1"/>
    <col min="4077" max="4077" width="29" customWidth="1"/>
    <col min="4078" max="4078" width="11.85546875" customWidth="1"/>
    <col min="4079" max="4079" width="10" customWidth="1"/>
    <col min="4080" max="4080" width="10.5703125" customWidth="1"/>
    <col min="4081" max="4081" width="13.42578125" bestFit="1" customWidth="1"/>
    <col min="4082" max="4083" width="0" hidden="1" customWidth="1"/>
    <col min="4084" max="4084" width="12" bestFit="1" customWidth="1"/>
    <col min="4085" max="4085" width="33.140625" customWidth="1"/>
    <col min="4331" max="4331" width="5.140625" customWidth="1"/>
    <col min="4332" max="4332" width="5.28515625" customWidth="1"/>
    <col min="4333" max="4333" width="29" customWidth="1"/>
    <col min="4334" max="4334" width="11.85546875" customWidth="1"/>
    <col min="4335" max="4335" width="10" customWidth="1"/>
    <col min="4336" max="4336" width="10.5703125" customWidth="1"/>
    <col min="4337" max="4337" width="13.42578125" bestFit="1" customWidth="1"/>
    <col min="4338" max="4339" width="0" hidden="1" customWidth="1"/>
    <col min="4340" max="4340" width="12" bestFit="1" customWidth="1"/>
    <col min="4341" max="4341" width="33.140625" customWidth="1"/>
    <col min="4587" max="4587" width="5.140625" customWidth="1"/>
    <col min="4588" max="4588" width="5.28515625" customWidth="1"/>
    <col min="4589" max="4589" width="29" customWidth="1"/>
    <col min="4590" max="4590" width="11.85546875" customWidth="1"/>
    <col min="4591" max="4591" width="10" customWidth="1"/>
    <col min="4592" max="4592" width="10.5703125" customWidth="1"/>
    <col min="4593" max="4593" width="13.42578125" bestFit="1" customWidth="1"/>
    <col min="4594" max="4595" width="0" hidden="1" customWidth="1"/>
    <col min="4596" max="4596" width="12" bestFit="1" customWidth="1"/>
    <col min="4597" max="4597" width="33.140625" customWidth="1"/>
    <col min="4843" max="4843" width="5.140625" customWidth="1"/>
    <col min="4844" max="4844" width="5.28515625" customWidth="1"/>
    <col min="4845" max="4845" width="29" customWidth="1"/>
    <col min="4846" max="4846" width="11.85546875" customWidth="1"/>
    <col min="4847" max="4847" width="10" customWidth="1"/>
    <col min="4848" max="4848" width="10.5703125" customWidth="1"/>
    <col min="4849" max="4849" width="13.42578125" bestFit="1" customWidth="1"/>
    <col min="4850" max="4851" width="0" hidden="1" customWidth="1"/>
    <col min="4852" max="4852" width="12" bestFit="1" customWidth="1"/>
    <col min="4853" max="4853" width="33.140625" customWidth="1"/>
    <col min="5099" max="5099" width="5.140625" customWidth="1"/>
    <col min="5100" max="5100" width="5.28515625" customWidth="1"/>
    <col min="5101" max="5101" width="29" customWidth="1"/>
    <col min="5102" max="5102" width="11.85546875" customWidth="1"/>
    <col min="5103" max="5103" width="10" customWidth="1"/>
    <col min="5104" max="5104" width="10.5703125" customWidth="1"/>
    <col min="5105" max="5105" width="13.42578125" bestFit="1" customWidth="1"/>
    <col min="5106" max="5107" width="0" hidden="1" customWidth="1"/>
    <col min="5108" max="5108" width="12" bestFit="1" customWidth="1"/>
    <col min="5109" max="5109" width="33.140625" customWidth="1"/>
    <col min="5355" max="5355" width="5.140625" customWidth="1"/>
    <col min="5356" max="5356" width="5.28515625" customWidth="1"/>
    <col min="5357" max="5357" width="29" customWidth="1"/>
    <col min="5358" max="5358" width="11.85546875" customWidth="1"/>
    <col min="5359" max="5359" width="10" customWidth="1"/>
    <col min="5360" max="5360" width="10.5703125" customWidth="1"/>
    <col min="5361" max="5361" width="13.42578125" bestFit="1" customWidth="1"/>
    <col min="5362" max="5363" width="0" hidden="1" customWidth="1"/>
    <col min="5364" max="5364" width="12" bestFit="1" customWidth="1"/>
    <col min="5365" max="5365" width="33.140625" customWidth="1"/>
    <col min="5611" max="5611" width="5.140625" customWidth="1"/>
    <col min="5612" max="5612" width="5.28515625" customWidth="1"/>
    <col min="5613" max="5613" width="29" customWidth="1"/>
    <col min="5614" max="5614" width="11.85546875" customWidth="1"/>
    <col min="5615" max="5615" width="10" customWidth="1"/>
    <col min="5616" max="5616" width="10.5703125" customWidth="1"/>
    <col min="5617" max="5617" width="13.42578125" bestFit="1" customWidth="1"/>
    <col min="5618" max="5619" width="0" hidden="1" customWidth="1"/>
    <col min="5620" max="5620" width="12" bestFit="1" customWidth="1"/>
    <col min="5621" max="5621" width="33.140625" customWidth="1"/>
    <col min="5867" max="5867" width="5.140625" customWidth="1"/>
    <col min="5868" max="5868" width="5.28515625" customWidth="1"/>
    <col min="5869" max="5869" width="29" customWidth="1"/>
    <col min="5870" max="5870" width="11.85546875" customWidth="1"/>
    <col min="5871" max="5871" width="10" customWidth="1"/>
    <col min="5872" max="5872" width="10.5703125" customWidth="1"/>
    <col min="5873" max="5873" width="13.42578125" bestFit="1" customWidth="1"/>
    <col min="5874" max="5875" width="0" hidden="1" customWidth="1"/>
    <col min="5876" max="5876" width="12" bestFit="1" customWidth="1"/>
    <col min="5877" max="5877" width="33.140625" customWidth="1"/>
    <col min="6123" max="6123" width="5.140625" customWidth="1"/>
    <col min="6124" max="6124" width="5.28515625" customWidth="1"/>
    <col min="6125" max="6125" width="29" customWidth="1"/>
    <col min="6126" max="6126" width="11.85546875" customWidth="1"/>
    <col min="6127" max="6127" width="10" customWidth="1"/>
    <col min="6128" max="6128" width="10.5703125" customWidth="1"/>
    <col min="6129" max="6129" width="13.42578125" bestFit="1" customWidth="1"/>
    <col min="6130" max="6131" width="0" hidden="1" customWidth="1"/>
    <col min="6132" max="6132" width="12" bestFit="1" customWidth="1"/>
    <col min="6133" max="6133" width="33.140625" customWidth="1"/>
    <col min="6379" max="6379" width="5.140625" customWidth="1"/>
    <col min="6380" max="6380" width="5.28515625" customWidth="1"/>
    <col min="6381" max="6381" width="29" customWidth="1"/>
    <col min="6382" max="6382" width="11.85546875" customWidth="1"/>
    <col min="6383" max="6383" width="10" customWidth="1"/>
    <col min="6384" max="6384" width="10.5703125" customWidth="1"/>
    <col min="6385" max="6385" width="13.42578125" bestFit="1" customWidth="1"/>
    <col min="6386" max="6387" width="0" hidden="1" customWidth="1"/>
    <col min="6388" max="6388" width="12" bestFit="1" customWidth="1"/>
    <col min="6389" max="6389" width="33.140625" customWidth="1"/>
    <col min="6635" max="6635" width="5.140625" customWidth="1"/>
    <col min="6636" max="6636" width="5.28515625" customWidth="1"/>
    <col min="6637" max="6637" width="29" customWidth="1"/>
    <col min="6638" max="6638" width="11.85546875" customWidth="1"/>
    <col min="6639" max="6639" width="10" customWidth="1"/>
    <col min="6640" max="6640" width="10.5703125" customWidth="1"/>
    <col min="6641" max="6641" width="13.42578125" bestFit="1" customWidth="1"/>
    <col min="6642" max="6643" width="0" hidden="1" customWidth="1"/>
    <col min="6644" max="6644" width="12" bestFit="1" customWidth="1"/>
    <col min="6645" max="6645" width="33.140625" customWidth="1"/>
    <col min="6891" max="6891" width="5.140625" customWidth="1"/>
    <col min="6892" max="6892" width="5.28515625" customWidth="1"/>
    <col min="6893" max="6893" width="29" customWidth="1"/>
    <col min="6894" max="6894" width="11.85546875" customWidth="1"/>
    <col min="6895" max="6895" width="10" customWidth="1"/>
    <col min="6896" max="6896" width="10.5703125" customWidth="1"/>
    <col min="6897" max="6897" width="13.42578125" bestFit="1" customWidth="1"/>
    <col min="6898" max="6899" width="0" hidden="1" customWidth="1"/>
    <col min="6900" max="6900" width="12" bestFit="1" customWidth="1"/>
    <col min="6901" max="6901" width="33.140625" customWidth="1"/>
    <col min="7147" max="7147" width="5.140625" customWidth="1"/>
    <col min="7148" max="7148" width="5.28515625" customWidth="1"/>
    <col min="7149" max="7149" width="29" customWidth="1"/>
    <col min="7150" max="7150" width="11.85546875" customWidth="1"/>
    <col min="7151" max="7151" width="10" customWidth="1"/>
    <col min="7152" max="7152" width="10.5703125" customWidth="1"/>
    <col min="7153" max="7153" width="13.42578125" bestFit="1" customWidth="1"/>
    <col min="7154" max="7155" width="0" hidden="1" customWidth="1"/>
    <col min="7156" max="7156" width="12" bestFit="1" customWidth="1"/>
    <col min="7157" max="7157" width="33.140625" customWidth="1"/>
    <col min="7403" max="7403" width="5.140625" customWidth="1"/>
    <col min="7404" max="7404" width="5.28515625" customWidth="1"/>
    <col min="7405" max="7405" width="29" customWidth="1"/>
    <col min="7406" max="7406" width="11.85546875" customWidth="1"/>
    <col min="7407" max="7407" width="10" customWidth="1"/>
    <col min="7408" max="7408" width="10.5703125" customWidth="1"/>
    <col min="7409" max="7409" width="13.42578125" bestFit="1" customWidth="1"/>
    <col min="7410" max="7411" width="0" hidden="1" customWidth="1"/>
    <col min="7412" max="7412" width="12" bestFit="1" customWidth="1"/>
    <col min="7413" max="7413" width="33.140625" customWidth="1"/>
    <col min="7659" max="7659" width="5.140625" customWidth="1"/>
    <col min="7660" max="7660" width="5.28515625" customWidth="1"/>
    <col min="7661" max="7661" width="29" customWidth="1"/>
    <col min="7662" max="7662" width="11.85546875" customWidth="1"/>
    <col min="7663" max="7663" width="10" customWidth="1"/>
    <col min="7664" max="7664" width="10.5703125" customWidth="1"/>
    <col min="7665" max="7665" width="13.42578125" bestFit="1" customWidth="1"/>
    <col min="7666" max="7667" width="0" hidden="1" customWidth="1"/>
    <col min="7668" max="7668" width="12" bestFit="1" customWidth="1"/>
    <col min="7669" max="7669" width="33.140625" customWidth="1"/>
    <col min="7915" max="7915" width="5.140625" customWidth="1"/>
    <col min="7916" max="7916" width="5.28515625" customWidth="1"/>
    <col min="7917" max="7917" width="29" customWidth="1"/>
    <col min="7918" max="7918" width="11.85546875" customWidth="1"/>
    <col min="7919" max="7919" width="10" customWidth="1"/>
    <col min="7920" max="7920" width="10.5703125" customWidth="1"/>
    <col min="7921" max="7921" width="13.42578125" bestFit="1" customWidth="1"/>
    <col min="7922" max="7923" width="0" hidden="1" customWidth="1"/>
    <col min="7924" max="7924" width="12" bestFit="1" customWidth="1"/>
    <col min="7925" max="7925" width="33.140625" customWidth="1"/>
    <col min="8171" max="8171" width="5.140625" customWidth="1"/>
    <col min="8172" max="8172" width="5.28515625" customWidth="1"/>
    <col min="8173" max="8173" width="29" customWidth="1"/>
    <col min="8174" max="8174" width="11.85546875" customWidth="1"/>
    <col min="8175" max="8175" width="10" customWidth="1"/>
    <col min="8176" max="8176" width="10.5703125" customWidth="1"/>
    <col min="8177" max="8177" width="13.42578125" bestFit="1" customWidth="1"/>
    <col min="8178" max="8179" width="0" hidden="1" customWidth="1"/>
    <col min="8180" max="8180" width="12" bestFit="1" customWidth="1"/>
    <col min="8181" max="8181" width="33.140625" customWidth="1"/>
    <col min="8427" max="8427" width="5.140625" customWidth="1"/>
    <col min="8428" max="8428" width="5.28515625" customWidth="1"/>
    <col min="8429" max="8429" width="29" customWidth="1"/>
    <col min="8430" max="8430" width="11.85546875" customWidth="1"/>
    <col min="8431" max="8431" width="10" customWidth="1"/>
    <col min="8432" max="8432" width="10.5703125" customWidth="1"/>
    <col min="8433" max="8433" width="13.42578125" bestFit="1" customWidth="1"/>
    <col min="8434" max="8435" width="0" hidden="1" customWidth="1"/>
    <col min="8436" max="8436" width="12" bestFit="1" customWidth="1"/>
    <col min="8437" max="8437" width="33.140625" customWidth="1"/>
    <col min="8683" max="8683" width="5.140625" customWidth="1"/>
    <col min="8684" max="8684" width="5.28515625" customWidth="1"/>
    <col min="8685" max="8685" width="29" customWidth="1"/>
    <col min="8686" max="8686" width="11.85546875" customWidth="1"/>
    <col min="8687" max="8687" width="10" customWidth="1"/>
    <col min="8688" max="8688" width="10.5703125" customWidth="1"/>
    <col min="8689" max="8689" width="13.42578125" bestFit="1" customWidth="1"/>
    <col min="8690" max="8691" width="0" hidden="1" customWidth="1"/>
    <col min="8692" max="8692" width="12" bestFit="1" customWidth="1"/>
    <col min="8693" max="8693" width="33.140625" customWidth="1"/>
    <col min="8939" max="8939" width="5.140625" customWidth="1"/>
    <col min="8940" max="8940" width="5.28515625" customWidth="1"/>
    <col min="8941" max="8941" width="29" customWidth="1"/>
    <col min="8942" max="8942" width="11.85546875" customWidth="1"/>
    <col min="8943" max="8943" width="10" customWidth="1"/>
    <col min="8944" max="8944" width="10.5703125" customWidth="1"/>
    <col min="8945" max="8945" width="13.42578125" bestFit="1" customWidth="1"/>
    <col min="8946" max="8947" width="0" hidden="1" customWidth="1"/>
    <col min="8948" max="8948" width="12" bestFit="1" customWidth="1"/>
    <col min="8949" max="8949" width="33.140625" customWidth="1"/>
    <col min="9195" max="9195" width="5.140625" customWidth="1"/>
    <col min="9196" max="9196" width="5.28515625" customWidth="1"/>
    <col min="9197" max="9197" width="29" customWidth="1"/>
    <col min="9198" max="9198" width="11.85546875" customWidth="1"/>
    <col min="9199" max="9199" width="10" customWidth="1"/>
    <col min="9200" max="9200" width="10.5703125" customWidth="1"/>
    <col min="9201" max="9201" width="13.42578125" bestFit="1" customWidth="1"/>
    <col min="9202" max="9203" width="0" hidden="1" customWidth="1"/>
    <col min="9204" max="9204" width="12" bestFit="1" customWidth="1"/>
    <col min="9205" max="9205" width="33.140625" customWidth="1"/>
    <col min="9451" max="9451" width="5.140625" customWidth="1"/>
    <col min="9452" max="9452" width="5.28515625" customWidth="1"/>
    <col min="9453" max="9453" width="29" customWidth="1"/>
    <col min="9454" max="9454" width="11.85546875" customWidth="1"/>
    <col min="9455" max="9455" width="10" customWidth="1"/>
    <col min="9456" max="9456" width="10.5703125" customWidth="1"/>
    <col min="9457" max="9457" width="13.42578125" bestFit="1" customWidth="1"/>
    <col min="9458" max="9459" width="0" hidden="1" customWidth="1"/>
    <col min="9460" max="9460" width="12" bestFit="1" customWidth="1"/>
    <col min="9461" max="9461" width="33.140625" customWidth="1"/>
    <col min="9707" max="9707" width="5.140625" customWidth="1"/>
    <col min="9708" max="9708" width="5.28515625" customWidth="1"/>
    <col min="9709" max="9709" width="29" customWidth="1"/>
    <col min="9710" max="9710" width="11.85546875" customWidth="1"/>
    <col min="9711" max="9711" width="10" customWidth="1"/>
    <col min="9712" max="9712" width="10.5703125" customWidth="1"/>
    <col min="9713" max="9713" width="13.42578125" bestFit="1" customWidth="1"/>
    <col min="9714" max="9715" width="0" hidden="1" customWidth="1"/>
    <col min="9716" max="9716" width="12" bestFit="1" customWidth="1"/>
    <col min="9717" max="9717" width="33.140625" customWidth="1"/>
    <col min="9963" max="9963" width="5.140625" customWidth="1"/>
    <col min="9964" max="9964" width="5.28515625" customWidth="1"/>
    <col min="9965" max="9965" width="29" customWidth="1"/>
    <col min="9966" max="9966" width="11.85546875" customWidth="1"/>
    <col min="9967" max="9967" width="10" customWidth="1"/>
    <col min="9968" max="9968" width="10.5703125" customWidth="1"/>
    <col min="9969" max="9969" width="13.42578125" bestFit="1" customWidth="1"/>
    <col min="9970" max="9971" width="0" hidden="1" customWidth="1"/>
    <col min="9972" max="9972" width="12" bestFit="1" customWidth="1"/>
    <col min="9973" max="9973" width="33.140625" customWidth="1"/>
    <col min="10219" max="10219" width="5.140625" customWidth="1"/>
    <col min="10220" max="10220" width="5.28515625" customWidth="1"/>
    <col min="10221" max="10221" width="29" customWidth="1"/>
    <col min="10222" max="10222" width="11.85546875" customWidth="1"/>
    <col min="10223" max="10223" width="10" customWidth="1"/>
    <col min="10224" max="10224" width="10.5703125" customWidth="1"/>
    <col min="10225" max="10225" width="13.42578125" bestFit="1" customWidth="1"/>
    <col min="10226" max="10227" width="0" hidden="1" customWidth="1"/>
    <col min="10228" max="10228" width="12" bestFit="1" customWidth="1"/>
    <col min="10229" max="10229" width="33.140625" customWidth="1"/>
    <col min="10475" max="10475" width="5.140625" customWidth="1"/>
    <col min="10476" max="10476" width="5.28515625" customWidth="1"/>
    <col min="10477" max="10477" width="29" customWidth="1"/>
    <col min="10478" max="10478" width="11.85546875" customWidth="1"/>
    <col min="10479" max="10479" width="10" customWidth="1"/>
    <col min="10480" max="10480" width="10.5703125" customWidth="1"/>
    <col min="10481" max="10481" width="13.42578125" bestFit="1" customWidth="1"/>
    <col min="10482" max="10483" width="0" hidden="1" customWidth="1"/>
    <col min="10484" max="10484" width="12" bestFit="1" customWidth="1"/>
    <col min="10485" max="10485" width="33.140625" customWidth="1"/>
    <col min="10731" max="10731" width="5.140625" customWidth="1"/>
    <col min="10732" max="10732" width="5.28515625" customWidth="1"/>
    <col min="10733" max="10733" width="29" customWidth="1"/>
    <col min="10734" max="10734" width="11.85546875" customWidth="1"/>
    <col min="10735" max="10735" width="10" customWidth="1"/>
    <col min="10736" max="10736" width="10.5703125" customWidth="1"/>
    <col min="10737" max="10737" width="13.42578125" bestFit="1" customWidth="1"/>
    <col min="10738" max="10739" width="0" hidden="1" customWidth="1"/>
    <col min="10740" max="10740" width="12" bestFit="1" customWidth="1"/>
    <col min="10741" max="10741" width="33.140625" customWidth="1"/>
    <col min="10987" max="10987" width="5.140625" customWidth="1"/>
    <col min="10988" max="10988" width="5.28515625" customWidth="1"/>
    <col min="10989" max="10989" width="29" customWidth="1"/>
    <col min="10990" max="10990" width="11.85546875" customWidth="1"/>
    <col min="10991" max="10991" width="10" customWidth="1"/>
    <col min="10992" max="10992" width="10.5703125" customWidth="1"/>
    <col min="10993" max="10993" width="13.42578125" bestFit="1" customWidth="1"/>
    <col min="10994" max="10995" width="0" hidden="1" customWidth="1"/>
    <col min="10996" max="10996" width="12" bestFit="1" customWidth="1"/>
    <col min="10997" max="10997" width="33.140625" customWidth="1"/>
    <col min="11243" max="11243" width="5.140625" customWidth="1"/>
    <col min="11244" max="11244" width="5.28515625" customWidth="1"/>
    <col min="11245" max="11245" width="29" customWidth="1"/>
    <col min="11246" max="11246" width="11.85546875" customWidth="1"/>
    <col min="11247" max="11247" width="10" customWidth="1"/>
    <col min="11248" max="11248" width="10.5703125" customWidth="1"/>
    <col min="11249" max="11249" width="13.42578125" bestFit="1" customWidth="1"/>
    <col min="11250" max="11251" width="0" hidden="1" customWidth="1"/>
    <col min="11252" max="11252" width="12" bestFit="1" customWidth="1"/>
    <col min="11253" max="11253" width="33.140625" customWidth="1"/>
    <col min="11499" max="11499" width="5.140625" customWidth="1"/>
    <col min="11500" max="11500" width="5.28515625" customWidth="1"/>
    <col min="11501" max="11501" width="29" customWidth="1"/>
    <col min="11502" max="11502" width="11.85546875" customWidth="1"/>
    <col min="11503" max="11503" width="10" customWidth="1"/>
    <col min="11504" max="11504" width="10.5703125" customWidth="1"/>
    <col min="11505" max="11505" width="13.42578125" bestFit="1" customWidth="1"/>
    <col min="11506" max="11507" width="0" hidden="1" customWidth="1"/>
    <col min="11508" max="11508" width="12" bestFit="1" customWidth="1"/>
    <col min="11509" max="11509" width="33.140625" customWidth="1"/>
    <col min="11755" max="11755" width="5.140625" customWidth="1"/>
    <col min="11756" max="11756" width="5.28515625" customWidth="1"/>
    <col min="11757" max="11757" width="29" customWidth="1"/>
    <col min="11758" max="11758" width="11.85546875" customWidth="1"/>
    <col min="11759" max="11759" width="10" customWidth="1"/>
    <col min="11760" max="11760" width="10.5703125" customWidth="1"/>
    <col min="11761" max="11761" width="13.42578125" bestFit="1" customWidth="1"/>
    <col min="11762" max="11763" width="0" hidden="1" customWidth="1"/>
    <col min="11764" max="11764" width="12" bestFit="1" customWidth="1"/>
    <col min="11765" max="11765" width="33.140625" customWidth="1"/>
    <col min="12011" max="12011" width="5.140625" customWidth="1"/>
    <col min="12012" max="12012" width="5.28515625" customWidth="1"/>
    <col min="12013" max="12013" width="29" customWidth="1"/>
    <col min="12014" max="12014" width="11.85546875" customWidth="1"/>
    <col min="12015" max="12015" width="10" customWidth="1"/>
    <col min="12016" max="12016" width="10.5703125" customWidth="1"/>
    <col min="12017" max="12017" width="13.42578125" bestFit="1" customWidth="1"/>
    <col min="12018" max="12019" width="0" hidden="1" customWidth="1"/>
    <col min="12020" max="12020" width="12" bestFit="1" customWidth="1"/>
    <col min="12021" max="12021" width="33.140625" customWidth="1"/>
    <col min="12267" max="12267" width="5.140625" customWidth="1"/>
    <col min="12268" max="12268" width="5.28515625" customWidth="1"/>
    <col min="12269" max="12269" width="29" customWidth="1"/>
    <col min="12270" max="12270" width="11.85546875" customWidth="1"/>
    <col min="12271" max="12271" width="10" customWidth="1"/>
    <col min="12272" max="12272" width="10.5703125" customWidth="1"/>
    <col min="12273" max="12273" width="13.42578125" bestFit="1" customWidth="1"/>
    <col min="12274" max="12275" width="0" hidden="1" customWidth="1"/>
    <col min="12276" max="12276" width="12" bestFit="1" customWidth="1"/>
    <col min="12277" max="12277" width="33.140625" customWidth="1"/>
    <col min="12523" max="12523" width="5.140625" customWidth="1"/>
    <col min="12524" max="12524" width="5.28515625" customWidth="1"/>
    <col min="12525" max="12525" width="29" customWidth="1"/>
    <col min="12526" max="12526" width="11.85546875" customWidth="1"/>
    <col min="12527" max="12527" width="10" customWidth="1"/>
    <col min="12528" max="12528" width="10.5703125" customWidth="1"/>
    <col min="12529" max="12529" width="13.42578125" bestFit="1" customWidth="1"/>
    <col min="12530" max="12531" width="0" hidden="1" customWidth="1"/>
    <col min="12532" max="12532" width="12" bestFit="1" customWidth="1"/>
    <col min="12533" max="12533" width="33.140625" customWidth="1"/>
    <col min="12779" max="12779" width="5.140625" customWidth="1"/>
    <col min="12780" max="12780" width="5.28515625" customWidth="1"/>
    <col min="12781" max="12781" width="29" customWidth="1"/>
    <col min="12782" max="12782" width="11.85546875" customWidth="1"/>
    <col min="12783" max="12783" width="10" customWidth="1"/>
    <col min="12784" max="12784" width="10.5703125" customWidth="1"/>
    <col min="12785" max="12785" width="13.42578125" bestFit="1" customWidth="1"/>
    <col min="12786" max="12787" width="0" hidden="1" customWidth="1"/>
    <col min="12788" max="12788" width="12" bestFit="1" customWidth="1"/>
    <col min="12789" max="12789" width="33.140625" customWidth="1"/>
    <col min="13035" max="13035" width="5.140625" customWidth="1"/>
    <col min="13036" max="13036" width="5.28515625" customWidth="1"/>
    <col min="13037" max="13037" width="29" customWidth="1"/>
    <col min="13038" max="13038" width="11.85546875" customWidth="1"/>
    <col min="13039" max="13039" width="10" customWidth="1"/>
    <col min="13040" max="13040" width="10.5703125" customWidth="1"/>
    <col min="13041" max="13041" width="13.42578125" bestFit="1" customWidth="1"/>
    <col min="13042" max="13043" width="0" hidden="1" customWidth="1"/>
    <col min="13044" max="13044" width="12" bestFit="1" customWidth="1"/>
    <col min="13045" max="13045" width="33.140625" customWidth="1"/>
    <col min="13291" max="13291" width="5.140625" customWidth="1"/>
    <col min="13292" max="13292" width="5.28515625" customWidth="1"/>
    <col min="13293" max="13293" width="29" customWidth="1"/>
    <col min="13294" max="13294" width="11.85546875" customWidth="1"/>
    <col min="13295" max="13295" width="10" customWidth="1"/>
    <col min="13296" max="13296" width="10.5703125" customWidth="1"/>
    <col min="13297" max="13297" width="13.42578125" bestFit="1" customWidth="1"/>
    <col min="13298" max="13299" width="0" hidden="1" customWidth="1"/>
    <col min="13300" max="13300" width="12" bestFit="1" customWidth="1"/>
    <col min="13301" max="13301" width="33.140625" customWidth="1"/>
    <col min="13547" max="13547" width="5.140625" customWidth="1"/>
    <col min="13548" max="13548" width="5.28515625" customWidth="1"/>
    <col min="13549" max="13549" width="29" customWidth="1"/>
    <col min="13550" max="13550" width="11.85546875" customWidth="1"/>
    <col min="13551" max="13551" width="10" customWidth="1"/>
    <col min="13552" max="13552" width="10.5703125" customWidth="1"/>
    <col min="13553" max="13553" width="13.42578125" bestFit="1" customWidth="1"/>
    <col min="13554" max="13555" width="0" hidden="1" customWidth="1"/>
    <col min="13556" max="13556" width="12" bestFit="1" customWidth="1"/>
    <col min="13557" max="13557" width="33.140625" customWidth="1"/>
    <col min="13803" max="13803" width="5.140625" customWidth="1"/>
    <col min="13804" max="13804" width="5.28515625" customWidth="1"/>
    <col min="13805" max="13805" width="29" customWidth="1"/>
    <col min="13806" max="13806" width="11.85546875" customWidth="1"/>
    <col min="13807" max="13807" width="10" customWidth="1"/>
    <col min="13808" max="13808" width="10.5703125" customWidth="1"/>
    <col min="13809" max="13809" width="13.42578125" bestFit="1" customWidth="1"/>
    <col min="13810" max="13811" width="0" hidden="1" customWidth="1"/>
    <col min="13812" max="13812" width="12" bestFit="1" customWidth="1"/>
    <col min="13813" max="13813" width="33.140625" customWidth="1"/>
    <col min="14059" max="14059" width="5.140625" customWidth="1"/>
    <col min="14060" max="14060" width="5.28515625" customWidth="1"/>
    <col min="14061" max="14061" width="29" customWidth="1"/>
    <col min="14062" max="14062" width="11.85546875" customWidth="1"/>
    <col min="14063" max="14063" width="10" customWidth="1"/>
    <col min="14064" max="14064" width="10.5703125" customWidth="1"/>
    <col min="14065" max="14065" width="13.42578125" bestFit="1" customWidth="1"/>
    <col min="14066" max="14067" width="0" hidden="1" customWidth="1"/>
    <col min="14068" max="14068" width="12" bestFit="1" customWidth="1"/>
    <col min="14069" max="14069" width="33.140625" customWidth="1"/>
    <col min="14315" max="14315" width="5.140625" customWidth="1"/>
    <col min="14316" max="14316" width="5.28515625" customWidth="1"/>
    <col min="14317" max="14317" width="29" customWidth="1"/>
    <col min="14318" max="14318" width="11.85546875" customWidth="1"/>
    <col min="14319" max="14319" width="10" customWidth="1"/>
    <col min="14320" max="14320" width="10.5703125" customWidth="1"/>
    <col min="14321" max="14321" width="13.42578125" bestFit="1" customWidth="1"/>
    <col min="14322" max="14323" width="0" hidden="1" customWidth="1"/>
    <col min="14324" max="14324" width="12" bestFit="1" customWidth="1"/>
    <col min="14325" max="14325" width="33.140625" customWidth="1"/>
    <col min="14571" max="14571" width="5.140625" customWidth="1"/>
    <col min="14572" max="14572" width="5.28515625" customWidth="1"/>
    <col min="14573" max="14573" width="29" customWidth="1"/>
    <col min="14574" max="14574" width="11.85546875" customWidth="1"/>
    <col min="14575" max="14575" width="10" customWidth="1"/>
    <col min="14576" max="14576" width="10.5703125" customWidth="1"/>
    <col min="14577" max="14577" width="13.42578125" bestFit="1" customWidth="1"/>
    <col min="14578" max="14579" width="0" hidden="1" customWidth="1"/>
    <col min="14580" max="14580" width="12" bestFit="1" customWidth="1"/>
    <col min="14581" max="14581" width="33.140625" customWidth="1"/>
    <col min="14827" max="14827" width="5.140625" customWidth="1"/>
    <col min="14828" max="14828" width="5.28515625" customWidth="1"/>
    <col min="14829" max="14829" width="29" customWidth="1"/>
    <col min="14830" max="14830" width="11.85546875" customWidth="1"/>
    <col min="14831" max="14831" width="10" customWidth="1"/>
    <col min="14832" max="14832" width="10.5703125" customWidth="1"/>
    <col min="14833" max="14833" width="13.42578125" bestFit="1" customWidth="1"/>
    <col min="14834" max="14835" width="0" hidden="1" customWidth="1"/>
    <col min="14836" max="14836" width="12" bestFit="1" customWidth="1"/>
    <col min="14837" max="14837" width="33.140625" customWidth="1"/>
    <col min="15083" max="15083" width="5.140625" customWidth="1"/>
    <col min="15084" max="15084" width="5.28515625" customWidth="1"/>
    <col min="15085" max="15085" width="29" customWidth="1"/>
    <col min="15086" max="15086" width="11.85546875" customWidth="1"/>
    <col min="15087" max="15087" width="10" customWidth="1"/>
    <col min="15088" max="15088" width="10.5703125" customWidth="1"/>
    <col min="15089" max="15089" width="13.42578125" bestFit="1" customWidth="1"/>
    <col min="15090" max="15091" width="0" hidden="1" customWidth="1"/>
    <col min="15092" max="15092" width="12" bestFit="1" customWidth="1"/>
    <col min="15093" max="15093" width="33.140625" customWidth="1"/>
    <col min="15339" max="15339" width="5.140625" customWidth="1"/>
    <col min="15340" max="15340" width="5.28515625" customWidth="1"/>
    <col min="15341" max="15341" width="29" customWidth="1"/>
    <col min="15342" max="15342" width="11.85546875" customWidth="1"/>
    <col min="15343" max="15343" width="10" customWidth="1"/>
    <col min="15344" max="15344" width="10.5703125" customWidth="1"/>
    <col min="15345" max="15345" width="13.42578125" bestFit="1" customWidth="1"/>
    <col min="15346" max="15347" width="0" hidden="1" customWidth="1"/>
    <col min="15348" max="15348" width="12" bestFit="1" customWidth="1"/>
    <col min="15349" max="15349" width="33.140625" customWidth="1"/>
    <col min="15595" max="15595" width="5.140625" customWidth="1"/>
    <col min="15596" max="15596" width="5.28515625" customWidth="1"/>
    <col min="15597" max="15597" width="29" customWidth="1"/>
    <col min="15598" max="15598" width="11.85546875" customWidth="1"/>
    <col min="15599" max="15599" width="10" customWidth="1"/>
    <col min="15600" max="15600" width="10.5703125" customWidth="1"/>
    <col min="15601" max="15601" width="13.42578125" bestFit="1" customWidth="1"/>
    <col min="15602" max="15603" width="0" hidden="1" customWidth="1"/>
    <col min="15604" max="15604" width="12" bestFit="1" customWidth="1"/>
    <col min="15605" max="15605" width="33.140625" customWidth="1"/>
    <col min="15851" max="15851" width="5.140625" customWidth="1"/>
    <col min="15852" max="15852" width="5.28515625" customWidth="1"/>
    <col min="15853" max="15853" width="29" customWidth="1"/>
    <col min="15854" max="15854" width="11.85546875" customWidth="1"/>
    <col min="15855" max="15855" width="10" customWidth="1"/>
    <col min="15856" max="15856" width="10.5703125" customWidth="1"/>
    <col min="15857" max="15857" width="13.42578125" bestFit="1" customWidth="1"/>
    <col min="15858" max="15859" width="0" hidden="1" customWidth="1"/>
    <col min="15860" max="15860" width="12" bestFit="1" customWidth="1"/>
    <col min="15861" max="15861" width="33.140625" customWidth="1"/>
    <col min="16107" max="16107" width="5.140625" customWidth="1"/>
    <col min="16108" max="16108" width="5.28515625" customWidth="1"/>
    <col min="16109" max="16109" width="29" customWidth="1"/>
    <col min="16110" max="16110" width="11.85546875" customWidth="1"/>
    <col min="16111" max="16111" width="10" customWidth="1"/>
    <col min="16112" max="16112" width="10.5703125" customWidth="1"/>
    <col min="16113" max="16113" width="13.42578125" bestFit="1" customWidth="1"/>
    <col min="16114" max="16115" width="0" hidden="1" customWidth="1"/>
    <col min="16116" max="16116" width="12" bestFit="1" customWidth="1"/>
    <col min="16117" max="16117" width="33.140625" customWidth="1"/>
  </cols>
  <sheetData>
    <row r="1" spans="1:64" ht="26.25" x14ac:dyDescent="0.25">
      <c r="A1" s="562" t="s">
        <v>498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4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x14ac:dyDescent="0.25">
      <c r="A2" s="565" t="s">
        <v>174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7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ht="16.149999999999999" customHeight="1" x14ac:dyDescent="0.25">
      <c r="A3" s="568" t="s">
        <v>527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70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30.75" customHeight="1" x14ac:dyDescent="0.25">
      <c r="A4" s="577" t="s">
        <v>187</v>
      </c>
      <c r="B4" s="578"/>
      <c r="C4" s="579"/>
      <c r="D4" s="380"/>
      <c r="E4" s="381" t="s">
        <v>479</v>
      </c>
      <c r="F4" s="382" t="s">
        <v>208</v>
      </c>
      <c r="G4" s="382" t="s">
        <v>208</v>
      </c>
      <c r="H4" s="383" t="s">
        <v>170</v>
      </c>
      <c r="I4" s="383"/>
      <c r="J4" s="383" t="s">
        <v>8</v>
      </c>
      <c r="K4" s="383" t="s">
        <v>172</v>
      </c>
      <c r="L4" s="466" t="s">
        <v>180</v>
      </c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9.149999999999999" customHeight="1" x14ac:dyDescent="0.25">
      <c r="A5" s="467">
        <v>1</v>
      </c>
      <c r="B5" s="218" t="s">
        <v>207</v>
      </c>
      <c r="C5" s="332" t="s">
        <v>209</v>
      </c>
      <c r="D5" s="82" t="s">
        <v>189</v>
      </c>
      <c r="E5" s="358">
        <v>827040290</v>
      </c>
      <c r="F5" s="244">
        <v>2530</v>
      </c>
      <c r="G5" s="244">
        <v>3229.4912000000004</v>
      </c>
      <c r="H5" s="245">
        <f>G5/2</f>
        <v>1614.7456000000002</v>
      </c>
      <c r="I5" s="245"/>
      <c r="J5" s="245"/>
      <c r="K5" s="245">
        <f>H5</f>
        <v>1614.7456000000002</v>
      </c>
      <c r="L5" s="468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19.149999999999999" customHeight="1" x14ac:dyDescent="0.3">
      <c r="A6" s="467">
        <f t="shared" ref="A6:A14" si="0">SUM(A5+1)</f>
        <v>2</v>
      </c>
      <c r="B6" s="218" t="s">
        <v>207</v>
      </c>
      <c r="C6" s="259" t="s">
        <v>412</v>
      </c>
      <c r="D6" s="232" t="s">
        <v>189</v>
      </c>
      <c r="E6" s="359">
        <v>827039004</v>
      </c>
      <c r="F6" s="247">
        <v>7880</v>
      </c>
      <c r="G6" s="244">
        <v>11563.635199999999</v>
      </c>
      <c r="H6" s="245">
        <f t="shared" ref="H6:H21" si="1">G6/2</f>
        <v>5781.8175999999994</v>
      </c>
      <c r="I6" s="245"/>
      <c r="J6" s="245"/>
      <c r="K6" s="245">
        <f t="shared" ref="K6:K17" si="2">H6</f>
        <v>5781.8175999999994</v>
      </c>
      <c r="L6" s="468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9.149999999999999" customHeight="1" x14ac:dyDescent="0.25">
      <c r="A7" s="467">
        <f t="shared" si="0"/>
        <v>3</v>
      </c>
      <c r="B7" s="218" t="s">
        <v>207</v>
      </c>
      <c r="C7" s="260" t="s">
        <v>210</v>
      </c>
      <c r="D7" s="84" t="s">
        <v>189</v>
      </c>
      <c r="E7" s="360">
        <v>827040215</v>
      </c>
      <c r="F7" s="246">
        <v>4100</v>
      </c>
      <c r="G7" s="244">
        <v>5359.3279999999995</v>
      </c>
      <c r="H7" s="245">
        <f t="shared" si="1"/>
        <v>2679.6639999999998</v>
      </c>
      <c r="I7" s="247"/>
      <c r="J7" s="245"/>
      <c r="K7" s="245">
        <f t="shared" si="2"/>
        <v>2679.6639999999998</v>
      </c>
      <c r="L7" s="468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19.5" customHeight="1" x14ac:dyDescent="0.3">
      <c r="A8" s="467">
        <f t="shared" si="0"/>
        <v>4</v>
      </c>
      <c r="B8" s="218" t="s">
        <v>207</v>
      </c>
      <c r="C8" s="261" t="s">
        <v>411</v>
      </c>
      <c r="D8" s="84" t="s">
        <v>189</v>
      </c>
      <c r="E8" s="359">
        <v>827039055</v>
      </c>
      <c r="F8" s="247">
        <v>7880</v>
      </c>
      <c r="G8" s="244">
        <v>11563.635199999999</v>
      </c>
      <c r="H8" s="245">
        <f t="shared" si="1"/>
        <v>5781.8175999999994</v>
      </c>
      <c r="I8" s="247"/>
      <c r="J8" s="247"/>
      <c r="K8" s="245">
        <f t="shared" si="2"/>
        <v>5781.8175999999994</v>
      </c>
      <c r="L8" s="46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9.149999999999999" customHeight="1" x14ac:dyDescent="0.25">
      <c r="A9" s="467">
        <f t="shared" si="0"/>
        <v>5</v>
      </c>
      <c r="B9" s="218" t="s">
        <v>207</v>
      </c>
      <c r="C9" s="260" t="s">
        <v>492</v>
      </c>
      <c r="D9" s="84" t="s">
        <v>189</v>
      </c>
      <c r="E9" s="360">
        <v>827039152</v>
      </c>
      <c r="F9" s="246">
        <v>6720</v>
      </c>
      <c r="G9" s="244">
        <v>8579.3135999999995</v>
      </c>
      <c r="H9" s="245">
        <f t="shared" si="1"/>
        <v>4289.6567999999997</v>
      </c>
      <c r="I9" s="247"/>
      <c r="J9" s="247"/>
      <c r="K9" s="245">
        <f t="shared" si="2"/>
        <v>4289.6567999999997</v>
      </c>
      <c r="L9" s="468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19.149999999999999" customHeight="1" x14ac:dyDescent="0.25">
      <c r="A10" s="467">
        <f t="shared" si="0"/>
        <v>6</v>
      </c>
      <c r="B10" s="218" t="s">
        <v>207</v>
      </c>
      <c r="C10" s="333" t="s">
        <v>213</v>
      </c>
      <c r="D10" s="82" t="s">
        <v>189</v>
      </c>
      <c r="E10" s="358">
        <v>827040118</v>
      </c>
      <c r="F10" s="245">
        <v>2520</v>
      </c>
      <c r="G10" s="244">
        <v>3231.5712000000003</v>
      </c>
      <c r="H10" s="245">
        <f t="shared" si="1"/>
        <v>1615.7856000000002</v>
      </c>
      <c r="I10" s="245"/>
      <c r="J10" s="245"/>
      <c r="K10" s="245">
        <f t="shared" si="2"/>
        <v>1615.7856000000002</v>
      </c>
      <c r="L10" s="469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19.149999999999999" customHeight="1" x14ac:dyDescent="0.25">
      <c r="A11" s="467">
        <f t="shared" si="0"/>
        <v>7</v>
      </c>
      <c r="B11" s="218" t="s">
        <v>207</v>
      </c>
      <c r="C11" s="333" t="s">
        <v>397</v>
      </c>
      <c r="D11" s="82" t="s">
        <v>189</v>
      </c>
      <c r="E11" s="358">
        <v>827039187</v>
      </c>
      <c r="F11" s="245">
        <v>7460</v>
      </c>
      <c r="G11" s="244">
        <v>9445.3631999999998</v>
      </c>
      <c r="H11" s="245">
        <f t="shared" si="1"/>
        <v>4722.6815999999999</v>
      </c>
      <c r="I11" s="245"/>
      <c r="J11" s="245"/>
      <c r="K11" s="245">
        <f t="shared" si="2"/>
        <v>4722.6815999999999</v>
      </c>
      <c r="L11" s="468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19.149999999999999" customHeight="1" x14ac:dyDescent="0.25">
      <c r="A12" s="467">
        <f t="shared" si="0"/>
        <v>8</v>
      </c>
      <c r="B12" s="218" t="s">
        <v>207</v>
      </c>
      <c r="C12" s="333" t="s">
        <v>491</v>
      </c>
      <c r="D12" s="82" t="s">
        <v>189</v>
      </c>
      <c r="E12" s="358">
        <v>827039454</v>
      </c>
      <c r="F12" s="245">
        <v>9300</v>
      </c>
      <c r="G12" s="244">
        <v>11764.126399999999</v>
      </c>
      <c r="H12" s="245">
        <f t="shared" si="1"/>
        <v>5882.0631999999996</v>
      </c>
      <c r="I12" s="245"/>
      <c r="J12" s="245"/>
      <c r="K12" s="245">
        <f t="shared" si="2"/>
        <v>5882.0631999999996</v>
      </c>
      <c r="L12" s="468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9.149999999999999" customHeight="1" x14ac:dyDescent="0.3">
      <c r="A13" s="467">
        <f t="shared" si="0"/>
        <v>9</v>
      </c>
      <c r="B13" s="218" t="s">
        <v>207</v>
      </c>
      <c r="C13" s="259" t="s">
        <v>413</v>
      </c>
      <c r="D13" s="232" t="s">
        <v>189</v>
      </c>
      <c r="E13" s="359">
        <v>827041408</v>
      </c>
      <c r="F13" s="245">
        <v>6900</v>
      </c>
      <c r="G13" s="244">
        <v>8820.3023999999987</v>
      </c>
      <c r="H13" s="245">
        <f t="shared" si="1"/>
        <v>4410.1511999999993</v>
      </c>
      <c r="I13" s="245"/>
      <c r="J13" s="245"/>
      <c r="K13" s="245">
        <f t="shared" si="2"/>
        <v>4410.1511999999993</v>
      </c>
      <c r="L13" s="469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19.149999999999999" customHeight="1" x14ac:dyDescent="0.3">
      <c r="A14" s="467">
        <f t="shared" si="0"/>
        <v>10</v>
      </c>
      <c r="B14" s="218" t="s">
        <v>207</v>
      </c>
      <c r="C14" s="333" t="s">
        <v>416</v>
      </c>
      <c r="D14" s="232" t="s">
        <v>189</v>
      </c>
      <c r="E14" s="359">
        <v>827038962</v>
      </c>
      <c r="F14" s="245">
        <v>2520</v>
      </c>
      <c r="G14" s="244">
        <v>3356.808</v>
      </c>
      <c r="H14" s="245">
        <f t="shared" si="1"/>
        <v>1678.404</v>
      </c>
      <c r="I14" s="245"/>
      <c r="J14" s="245"/>
      <c r="K14" s="245">
        <f t="shared" si="2"/>
        <v>1678.404</v>
      </c>
      <c r="L14" s="469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9.149999999999999" customHeight="1" x14ac:dyDescent="0.3">
      <c r="A15" s="467">
        <f>SUM(A14+1)</f>
        <v>11</v>
      </c>
      <c r="B15" s="218" t="s">
        <v>207</v>
      </c>
      <c r="C15" s="259" t="s">
        <v>419</v>
      </c>
      <c r="D15" s="232" t="s">
        <v>189</v>
      </c>
      <c r="E15" s="359">
        <v>827041491</v>
      </c>
      <c r="F15" s="245">
        <v>5750</v>
      </c>
      <c r="G15" s="244">
        <v>7384.9775999999993</v>
      </c>
      <c r="H15" s="245">
        <f t="shared" si="1"/>
        <v>3692.4887999999996</v>
      </c>
      <c r="I15" s="245"/>
      <c r="J15" s="245"/>
      <c r="K15" s="245">
        <f t="shared" si="2"/>
        <v>3692.4887999999996</v>
      </c>
      <c r="L15" s="294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9.149999999999999" customHeight="1" x14ac:dyDescent="0.3">
      <c r="A16" s="467">
        <v>13</v>
      </c>
      <c r="B16" s="218" t="s">
        <v>207</v>
      </c>
      <c r="C16" s="259" t="s">
        <v>485</v>
      </c>
      <c r="D16" s="232" t="s">
        <v>189</v>
      </c>
      <c r="E16" s="359">
        <v>827041483</v>
      </c>
      <c r="F16" s="245"/>
      <c r="G16" s="245">
        <v>6945.12</v>
      </c>
      <c r="H16" s="245">
        <f t="shared" si="1"/>
        <v>3472.56</v>
      </c>
      <c r="I16" s="245"/>
      <c r="J16" s="245"/>
      <c r="K16" s="245">
        <f t="shared" si="2"/>
        <v>3472.56</v>
      </c>
      <c r="L16" s="294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9.149999999999999" customHeight="1" x14ac:dyDescent="0.3">
      <c r="A17" s="467">
        <v>14</v>
      </c>
      <c r="B17" s="218" t="s">
        <v>207</v>
      </c>
      <c r="C17" s="259" t="s">
        <v>502</v>
      </c>
      <c r="D17" s="232" t="s">
        <v>189</v>
      </c>
      <c r="E17" s="366" t="s">
        <v>504</v>
      </c>
      <c r="F17" s="245"/>
      <c r="G17" s="245">
        <v>624</v>
      </c>
      <c r="H17" s="245">
        <f t="shared" si="1"/>
        <v>312</v>
      </c>
      <c r="I17" s="245"/>
      <c r="J17" s="245"/>
      <c r="K17" s="245">
        <f t="shared" si="2"/>
        <v>312</v>
      </c>
      <c r="L17" s="294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19.149999999999999" customHeight="1" x14ac:dyDescent="0.3">
      <c r="A18" s="470">
        <v>15</v>
      </c>
      <c r="B18" s="399" t="s">
        <v>207</v>
      </c>
      <c r="C18" s="83" t="s">
        <v>503</v>
      </c>
      <c r="D18" s="400" t="s">
        <v>189</v>
      </c>
      <c r="E18" s="401" t="s">
        <v>505</v>
      </c>
      <c r="F18" s="247"/>
      <c r="G18" s="247">
        <v>1560</v>
      </c>
      <c r="H18" s="245">
        <f t="shared" si="1"/>
        <v>780</v>
      </c>
      <c r="I18" s="247"/>
      <c r="J18" s="247"/>
      <c r="K18" s="247">
        <f>H18</f>
        <v>780</v>
      </c>
      <c r="L18" s="471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9.149999999999999" customHeight="1" x14ac:dyDescent="0.25">
      <c r="A19" s="467">
        <v>16</v>
      </c>
      <c r="B19" s="218" t="s">
        <v>207</v>
      </c>
      <c r="C19" s="259" t="s">
        <v>518</v>
      </c>
      <c r="D19" s="232" t="s">
        <v>189</v>
      </c>
      <c r="E19" s="416">
        <v>827039470</v>
      </c>
      <c r="F19" s="245"/>
      <c r="G19" s="245">
        <v>8508</v>
      </c>
      <c r="H19" s="245">
        <f t="shared" si="1"/>
        <v>4254</v>
      </c>
      <c r="I19" s="245"/>
      <c r="J19" s="245"/>
      <c r="K19" s="245">
        <v>4254</v>
      </c>
      <c r="L19" s="471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9.149999999999999" customHeight="1" x14ac:dyDescent="0.3">
      <c r="A20" s="467">
        <v>17</v>
      </c>
      <c r="B20" s="218" t="s">
        <v>207</v>
      </c>
      <c r="C20" s="259" t="s">
        <v>510</v>
      </c>
      <c r="D20" s="232" t="s">
        <v>189</v>
      </c>
      <c r="E20" s="465" t="s">
        <v>511</v>
      </c>
      <c r="F20" s="245"/>
      <c r="G20" s="245">
        <v>5174.76</v>
      </c>
      <c r="H20" s="245">
        <f t="shared" si="1"/>
        <v>2587.38</v>
      </c>
      <c r="I20" s="245"/>
      <c r="J20" s="245"/>
      <c r="K20" s="245">
        <f>H20</f>
        <v>2587.38</v>
      </c>
      <c r="L20" s="472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9.149999999999999" customHeight="1" x14ac:dyDescent="0.3">
      <c r="A21" s="467">
        <v>18</v>
      </c>
      <c r="B21" s="218" t="s">
        <v>207</v>
      </c>
      <c r="C21" s="259" t="s">
        <v>524</v>
      </c>
      <c r="D21" s="232" t="s">
        <v>189</v>
      </c>
      <c r="E21" s="465"/>
      <c r="F21" s="245"/>
      <c r="G21" s="245">
        <v>2600</v>
      </c>
      <c r="H21" s="245">
        <f t="shared" si="1"/>
        <v>1300</v>
      </c>
      <c r="I21" s="245"/>
      <c r="J21" s="245"/>
      <c r="K21" s="245">
        <v>1300</v>
      </c>
      <c r="L21" s="473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16.5" thickBot="1" x14ac:dyDescent="0.3">
      <c r="A22" s="364"/>
      <c r="B22" s="573" t="s">
        <v>135</v>
      </c>
      <c r="C22" s="574"/>
      <c r="D22" s="575"/>
      <c r="E22" s="374"/>
      <c r="F22" s="374" t="e">
        <f>SUM(#REF!)</f>
        <v>#REF!</v>
      </c>
      <c r="G22" s="374">
        <f>SUM(G5:G21)</f>
        <v>109710.43199999999</v>
      </c>
      <c r="H22" s="374">
        <f t="shared" ref="H22:K22" si="3">SUM(H5:H21)</f>
        <v>54855.215999999993</v>
      </c>
      <c r="I22" s="374">
        <f t="shared" si="3"/>
        <v>0</v>
      </c>
      <c r="J22" s="374">
        <f t="shared" si="3"/>
        <v>0</v>
      </c>
      <c r="K22" s="374">
        <f t="shared" si="3"/>
        <v>54855.215999999993</v>
      </c>
      <c r="L22" s="365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x14ac:dyDescent="0.25"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x14ac:dyDescent="0.25"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x14ac:dyDescent="0.25"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x14ac:dyDescent="0.25">
      <c r="A26" s="572" t="s">
        <v>186</v>
      </c>
      <c r="B26" s="572"/>
      <c r="C26" s="572"/>
      <c r="D26" s="572"/>
      <c r="E26" s="160"/>
      <c r="F26" s="160"/>
      <c r="G26" s="160"/>
      <c r="H26" s="572" t="s">
        <v>509</v>
      </c>
      <c r="I26" s="572"/>
      <c r="J26" s="572"/>
      <c r="K26" s="572"/>
      <c r="L26" s="572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33" customHeight="1" x14ac:dyDescent="0.25">
      <c r="A27" s="271"/>
      <c r="B27" s="271"/>
      <c r="C27" s="271"/>
      <c r="D27" s="271"/>
      <c r="E27" s="160"/>
      <c r="F27" s="160"/>
      <c r="G27" s="160"/>
      <c r="H27" s="50"/>
      <c r="I27" s="50"/>
      <c r="J27" s="50"/>
      <c r="K27" s="95"/>
      <c r="L27" s="89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x14ac:dyDescent="0.25">
      <c r="A28" s="549"/>
      <c r="B28" s="549"/>
      <c r="C28" s="302"/>
      <c r="D28" s="302"/>
      <c r="E28" s="160"/>
      <c r="F28" s="160"/>
      <c r="G28" s="160"/>
      <c r="H28" s="571"/>
      <c r="I28" s="571"/>
      <c r="J28" s="571"/>
      <c r="K28" s="571"/>
      <c r="L28" s="89"/>
    </row>
    <row r="29" spans="1:64" x14ac:dyDescent="0.25">
      <c r="A29" s="561" t="s">
        <v>521</v>
      </c>
      <c r="B29" s="561"/>
      <c r="C29" s="561"/>
      <c r="D29" s="561"/>
      <c r="E29" s="271"/>
      <c r="F29" s="271"/>
      <c r="G29" s="271"/>
      <c r="H29" s="576" t="s">
        <v>461</v>
      </c>
      <c r="I29" s="576"/>
      <c r="J29" s="576"/>
      <c r="K29" s="576"/>
      <c r="L29" s="576"/>
    </row>
    <row r="32" spans="1:64" ht="30" customHeight="1" x14ac:dyDescent="0.25"/>
    <row r="39" spans="1:12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x14ac:dyDescent="0.25">
      <c r="A41" s="303"/>
      <c r="B41" s="100"/>
      <c r="C41" s="100"/>
      <c r="D41" s="106"/>
      <c r="E41" s="101"/>
      <c r="F41" s="101"/>
      <c r="G41" s="101"/>
      <c r="H41" s="100"/>
      <c r="I41" s="100"/>
      <c r="J41" s="100"/>
      <c r="K41" s="102"/>
      <c r="L41" s="100"/>
    </row>
    <row r="42" spans="1:12" ht="0.7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s="48" customFormat="1" ht="15.75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s="48" customFormat="1" ht="15.75" customHeight="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s="48" customFormat="1" ht="15.75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s="48" customFormat="1" ht="15.75" customHeight="1" x14ac:dyDescent="0.25">
      <c r="A46"/>
      <c r="B46"/>
      <c r="C46"/>
      <c r="D46"/>
      <c r="E46"/>
      <c r="F46"/>
      <c r="G46"/>
      <c r="H46"/>
      <c r="I46"/>
      <c r="J46"/>
      <c r="K46" s="96"/>
      <c r="L46"/>
    </row>
    <row r="47" spans="1:12" s="48" customFormat="1" ht="15.75" customHeight="1" x14ac:dyDescent="0.25">
      <c r="A47"/>
      <c r="B47"/>
      <c r="C47"/>
      <c r="D47"/>
      <c r="E47"/>
      <c r="F47"/>
      <c r="G47"/>
      <c r="H47"/>
      <c r="I47"/>
      <c r="J47"/>
      <c r="K47" s="96"/>
      <c r="L47"/>
    </row>
    <row r="48" spans="1:12" s="2" customFormat="1" ht="21" customHeight="1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64" s="2" customFormat="1" ht="30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N49" s="79" t="e">
        <f>#REF!/30.4*50</f>
        <v>#REF!</v>
      </c>
    </row>
    <row r="50" spans="1:64" s="107" customFormat="1" ht="30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79">
        <f>F5/30.4*50</f>
        <v>4161.1842105263158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s="107" customFormat="1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79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s="2" customFormat="1" ht="30" customHeight="1" x14ac:dyDescent="0.25">
      <c r="N52" s="79">
        <f>F7/30.4*50</f>
        <v>6743.4210526315792</v>
      </c>
    </row>
    <row r="53" spans="1:64" s="2" customFormat="1" ht="30" customHeight="1" x14ac:dyDescent="0.25">
      <c r="N53" s="79"/>
    </row>
    <row r="54" spans="1:64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N54" s="79">
        <f>F9/30.4*50</f>
        <v>11052.631578947368</v>
      </c>
    </row>
    <row r="55" spans="1:64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N55" s="79">
        <f>F10/30.4*50</f>
        <v>4144.7368421052633</v>
      </c>
    </row>
    <row r="56" spans="1:64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N56" s="79">
        <f>F11/30.4*50</f>
        <v>12269.736842105265</v>
      </c>
    </row>
    <row r="57" spans="1:64" s="2" customFormat="1" ht="30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N57" s="79"/>
    </row>
    <row r="58" spans="1:64" s="2" customFormat="1" ht="30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N58" s="79"/>
    </row>
    <row r="59" spans="1:64" s="2" customFormat="1" ht="30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N59" s="79"/>
    </row>
    <row r="60" spans="1:64" s="2" customFormat="1" ht="22.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N60" s="79">
        <f>F15/30.4*50</f>
        <v>9457.2368421052633</v>
      </c>
    </row>
    <row r="61" spans="1:64" x14ac:dyDescent="0.25">
      <c r="N61" s="47" t="e">
        <f>SUM(N5:N60)</f>
        <v>#REF!</v>
      </c>
    </row>
    <row r="63" spans="1:64" hidden="1" x14ac:dyDescent="0.25"/>
    <row r="64" spans="1:64" hidden="1" x14ac:dyDescent="0.25"/>
    <row r="65" spans="13:13" hidden="1" x14ac:dyDescent="0.25"/>
    <row r="66" spans="13:13" hidden="1" x14ac:dyDescent="0.25"/>
    <row r="67" spans="13:13" hidden="1" x14ac:dyDescent="0.25"/>
    <row r="68" spans="13:13" hidden="1" x14ac:dyDescent="0.25"/>
    <row r="69" spans="13:13" hidden="1" x14ac:dyDescent="0.25"/>
    <row r="70" spans="13:13" hidden="1" x14ac:dyDescent="0.25"/>
    <row r="71" spans="13:13" hidden="1" x14ac:dyDescent="0.25"/>
    <row r="72" spans="13:13" hidden="1" x14ac:dyDescent="0.25"/>
    <row r="73" spans="13:13" hidden="1" x14ac:dyDescent="0.25"/>
    <row r="74" spans="13:13" hidden="1" x14ac:dyDescent="0.25"/>
    <row r="75" spans="13:13" hidden="1" x14ac:dyDescent="0.25"/>
    <row r="76" spans="13:13" hidden="1" x14ac:dyDescent="0.25"/>
    <row r="77" spans="13:13" hidden="1" x14ac:dyDescent="0.25"/>
    <row r="78" spans="13:13" hidden="1" x14ac:dyDescent="0.25"/>
    <row r="79" spans="13:13" hidden="1" x14ac:dyDescent="0.25"/>
    <row r="80" spans="13:13" x14ac:dyDescent="0.25">
      <c r="M80" s="243"/>
    </row>
    <row r="81" spans="3:13" x14ac:dyDescent="0.25">
      <c r="M81" s="243"/>
    </row>
    <row r="89" spans="3:13" x14ac:dyDescent="0.25">
      <c r="C89" s="2"/>
    </row>
    <row r="90" spans="3:13" x14ac:dyDescent="0.25">
      <c r="C90" s="2"/>
      <c r="D90" s="248"/>
      <c r="F90" s="248"/>
      <c r="G90" s="248"/>
    </row>
    <row r="91" spans="3:13" x14ac:dyDescent="0.25">
      <c r="C91" s="47"/>
      <c r="D91" s="78"/>
      <c r="F91" s="78"/>
      <c r="G91" s="78"/>
    </row>
    <row r="92" spans="3:13" x14ac:dyDescent="0.25">
      <c r="C92" s="47"/>
      <c r="D92" s="78"/>
      <c r="F92" s="78"/>
      <c r="G92" s="78"/>
    </row>
    <row r="93" spans="3:13" x14ac:dyDescent="0.25">
      <c r="C93" s="47"/>
      <c r="D93" s="78"/>
      <c r="F93" s="78"/>
      <c r="G93" s="78"/>
    </row>
    <row r="94" spans="3:13" x14ac:dyDescent="0.25">
      <c r="C94" s="47"/>
      <c r="D94" s="78"/>
      <c r="F94" s="78"/>
      <c r="G94" s="78"/>
    </row>
    <row r="95" spans="3:13" x14ac:dyDescent="0.25">
      <c r="C95" s="47"/>
      <c r="D95" s="78"/>
      <c r="F95" s="78"/>
      <c r="G95" s="78"/>
    </row>
    <row r="96" spans="3:13" x14ac:dyDescent="0.25">
      <c r="C96" s="47"/>
      <c r="D96" s="78"/>
      <c r="F96" s="78"/>
      <c r="G96" s="78"/>
    </row>
    <row r="97" spans="3:7" x14ac:dyDescent="0.25">
      <c r="C97" s="47"/>
      <c r="D97" s="78"/>
      <c r="F97" s="78"/>
      <c r="G97" s="78"/>
    </row>
    <row r="98" spans="3:7" x14ac:dyDescent="0.25">
      <c r="C98" s="2"/>
      <c r="D98" s="78"/>
      <c r="F98" s="78"/>
      <c r="G98" s="78"/>
    </row>
    <row r="99" spans="3:7" x14ac:dyDescent="0.25">
      <c r="C99" s="2"/>
    </row>
    <row r="100" spans="3:7" x14ac:dyDescent="0.25">
      <c r="C100" s="2"/>
    </row>
  </sheetData>
  <mergeCells count="11">
    <mergeCell ref="A29:D29"/>
    <mergeCell ref="A1:L1"/>
    <mergeCell ref="A2:L2"/>
    <mergeCell ref="A3:L3"/>
    <mergeCell ref="A28:B28"/>
    <mergeCell ref="H28:K28"/>
    <mergeCell ref="A26:D26"/>
    <mergeCell ref="B22:D22"/>
    <mergeCell ref="H26:L26"/>
    <mergeCell ref="H29:L29"/>
    <mergeCell ref="A4:C4"/>
  </mergeCells>
  <pageMargins left="1.1811023622047245" right="0.70866141732283472" top="1.1417322834645669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F9" sqref="F9"/>
    </sheetView>
  </sheetViews>
  <sheetFormatPr baseColWidth="10" defaultRowHeight="15" x14ac:dyDescent="0.25"/>
  <cols>
    <col min="1" max="1" width="5.28515625" style="73" customWidth="1"/>
    <col min="2" max="2" width="30" customWidth="1"/>
    <col min="3" max="3" width="14.140625" customWidth="1"/>
    <col min="5" max="5" width="11.42578125" customWidth="1"/>
    <col min="7" max="7" width="11.140625" customWidth="1"/>
    <col min="8" max="8" width="14.42578125" style="73" customWidth="1"/>
    <col min="9" max="9" width="28.5703125" customWidth="1"/>
  </cols>
  <sheetData>
    <row r="1" spans="1:9" ht="17.45" customHeight="1" x14ac:dyDescent="0.25">
      <c r="A1" s="594" t="s">
        <v>173</v>
      </c>
      <c r="B1" s="595"/>
      <c r="C1" s="595"/>
      <c r="D1" s="595"/>
      <c r="E1" s="595"/>
      <c r="F1" s="595"/>
      <c r="G1" s="595"/>
      <c r="H1" s="595"/>
      <c r="I1" s="596"/>
    </row>
    <row r="2" spans="1:9" ht="17.45" customHeight="1" x14ac:dyDescent="0.25">
      <c r="A2" s="597" t="s">
        <v>499</v>
      </c>
      <c r="B2" s="598"/>
      <c r="C2" s="598"/>
      <c r="D2" s="598"/>
      <c r="E2" s="598"/>
      <c r="F2" s="598"/>
      <c r="G2" s="598"/>
      <c r="H2" s="598"/>
      <c r="I2" s="599"/>
    </row>
    <row r="3" spans="1:9" s="2" customFormat="1" ht="19.149999999999999" customHeight="1" x14ac:dyDescent="0.25">
      <c r="A3" s="601" t="s">
        <v>528</v>
      </c>
      <c r="B3" s="602"/>
      <c r="C3" s="602"/>
      <c r="D3" s="602"/>
      <c r="E3" s="602"/>
      <c r="F3" s="602"/>
      <c r="G3" s="602"/>
      <c r="H3" s="602"/>
      <c r="I3" s="603"/>
    </row>
    <row r="4" spans="1:9" s="305" customFormat="1" ht="32.25" customHeight="1" x14ac:dyDescent="0.25">
      <c r="A4" s="474"/>
      <c r="B4" s="304" t="s">
        <v>3</v>
      </c>
      <c r="C4" s="304" t="s">
        <v>178</v>
      </c>
      <c r="D4" s="304" t="s">
        <v>403</v>
      </c>
      <c r="E4" s="304" t="s">
        <v>179</v>
      </c>
      <c r="F4" s="304" t="s">
        <v>170</v>
      </c>
      <c r="G4" s="304" t="s">
        <v>479</v>
      </c>
      <c r="H4" s="306" t="s">
        <v>13</v>
      </c>
      <c r="I4" s="475" t="s">
        <v>180</v>
      </c>
    </row>
    <row r="5" spans="1:9" s="2" customFormat="1" ht="24.75" customHeight="1" x14ac:dyDescent="0.25">
      <c r="A5" s="604" t="s">
        <v>181</v>
      </c>
      <c r="B5" s="605"/>
      <c r="C5" s="478"/>
      <c r="D5" s="479"/>
      <c r="E5" s="480"/>
      <c r="F5" s="480"/>
      <c r="G5" s="480"/>
      <c r="H5" s="499"/>
      <c r="I5" s="481"/>
    </row>
    <row r="6" spans="1:9" ht="30.75" customHeight="1" x14ac:dyDescent="0.25">
      <c r="A6" s="476">
        <v>1</v>
      </c>
      <c r="B6" s="83" t="s">
        <v>217</v>
      </c>
      <c r="C6" s="82" t="s">
        <v>182</v>
      </c>
      <c r="D6" s="43" t="s">
        <v>183</v>
      </c>
      <c r="E6" s="307">
        <v>3120</v>
      </c>
      <c r="F6" s="307">
        <f>E6/2</f>
        <v>1560</v>
      </c>
      <c r="G6" s="353">
        <v>827039616</v>
      </c>
      <c r="H6" s="500">
        <f>F6</f>
        <v>1560</v>
      </c>
      <c r="I6" s="468"/>
    </row>
    <row r="7" spans="1:9" ht="43.9" customHeight="1" x14ac:dyDescent="0.25">
      <c r="A7" s="476">
        <v>2</v>
      </c>
      <c r="B7" s="83" t="s">
        <v>395</v>
      </c>
      <c r="C7" s="84" t="s">
        <v>408</v>
      </c>
      <c r="D7" s="85" t="s">
        <v>183</v>
      </c>
      <c r="E7" s="308">
        <v>1574.664</v>
      </c>
      <c r="F7" s="307">
        <f t="shared" ref="F7:F9" si="0">E7/2</f>
        <v>787.33199999999999</v>
      </c>
      <c r="G7" s="353">
        <v>827040525</v>
      </c>
      <c r="H7" s="500">
        <f t="shared" ref="H7:H9" si="1">F7</f>
        <v>787.33199999999999</v>
      </c>
      <c r="I7" s="469"/>
    </row>
    <row r="8" spans="1:9" ht="43.9" customHeight="1" x14ac:dyDescent="0.25">
      <c r="A8" s="476">
        <v>3</v>
      </c>
      <c r="B8" s="83" t="s">
        <v>406</v>
      </c>
      <c r="C8" s="84" t="s">
        <v>407</v>
      </c>
      <c r="D8" s="85" t="s">
        <v>183</v>
      </c>
      <c r="E8" s="308">
        <v>1574.664</v>
      </c>
      <c r="F8" s="307">
        <f t="shared" si="0"/>
        <v>787.33199999999999</v>
      </c>
      <c r="G8" s="353">
        <v>827040363</v>
      </c>
      <c r="H8" s="500">
        <f t="shared" si="1"/>
        <v>787.33199999999999</v>
      </c>
      <c r="I8" s="469"/>
    </row>
    <row r="9" spans="1:9" ht="40.15" customHeight="1" thickBot="1" x14ac:dyDescent="0.3">
      <c r="A9" s="476">
        <v>4</v>
      </c>
      <c r="B9" s="83" t="s">
        <v>396</v>
      </c>
      <c r="C9" s="84" t="s">
        <v>184</v>
      </c>
      <c r="D9" s="85" t="s">
        <v>185</v>
      </c>
      <c r="E9" s="308">
        <v>2879.3856000000001</v>
      </c>
      <c r="F9" s="307">
        <f t="shared" si="0"/>
        <v>1439.6928</v>
      </c>
      <c r="G9" s="354">
        <v>827040045</v>
      </c>
      <c r="H9" s="500">
        <f t="shared" si="1"/>
        <v>1439.6928</v>
      </c>
      <c r="I9" s="469"/>
    </row>
    <row r="10" spans="1:9" s="262" customFormat="1" ht="28.5" customHeight="1" thickBot="1" x14ac:dyDescent="0.3">
      <c r="A10" s="477"/>
      <c r="B10" s="581" t="s">
        <v>135</v>
      </c>
      <c r="C10" s="581"/>
      <c r="D10" s="582"/>
      <c r="E10" s="313">
        <f>SUM(E6:E9)</f>
        <v>9148.7135999999991</v>
      </c>
      <c r="F10" s="313">
        <f>SUM(F6:F9)</f>
        <v>4574.3567999999996</v>
      </c>
      <c r="G10" s="344"/>
      <c r="H10" s="313">
        <f>SUM(H6:H9)</f>
        <v>4574.3567999999996</v>
      </c>
      <c r="I10" s="312"/>
    </row>
    <row r="11" spans="1:9" x14ac:dyDescent="0.25">
      <c r="A11" s="309"/>
      <c r="B11" s="87"/>
      <c r="C11" s="80"/>
      <c r="D11" s="229"/>
      <c r="E11" s="229"/>
      <c r="F11" s="88"/>
      <c r="G11" s="88"/>
      <c r="H11" s="501"/>
      <c r="I11" s="88"/>
    </row>
    <row r="12" spans="1:9" ht="13.15" customHeight="1" x14ac:dyDescent="0.25">
      <c r="A12" s="309"/>
      <c r="B12" s="87"/>
      <c r="C12" s="80"/>
      <c r="D12" s="229"/>
      <c r="E12" s="229"/>
      <c r="F12" s="88"/>
      <c r="G12" s="88"/>
      <c r="H12" s="501"/>
      <c r="I12" s="88"/>
    </row>
    <row r="13" spans="1:9" ht="10.15" hidden="1" customHeight="1" x14ac:dyDescent="0.25">
      <c r="A13" s="309"/>
      <c r="B13" s="87"/>
      <c r="C13" s="80"/>
      <c r="D13" s="229"/>
      <c r="E13" s="229"/>
      <c r="F13" s="88"/>
      <c r="G13" s="88"/>
      <c r="H13" s="501"/>
      <c r="I13" s="88"/>
    </row>
    <row r="14" spans="1:9" hidden="1" x14ac:dyDescent="0.25">
      <c r="A14" s="309"/>
      <c r="B14" s="87"/>
      <c r="C14" s="80"/>
      <c r="D14" s="229"/>
      <c r="E14" s="229"/>
      <c r="F14" s="88"/>
      <c r="G14" s="88"/>
      <c r="H14" s="501"/>
      <c r="I14" s="88"/>
    </row>
    <row r="15" spans="1:9" ht="33.6" hidden="1" customHeight="1" x14ac:dyDescent="0.25">
      <c r="A15" s="309"/>
      <c r="B15" s="87"/>
      <c r="C15" s="80"/>
      <c r="D15" s="600"/>
      <c r="E15" s="600"/>
      <c r="F15" s="600"/>
      <c r="G15" s="600"/>
      <c r="H15" s="600"/>
      <c r="I15" s="600"/>
    </row>
    <row r="16" spans="1:9" hidden="1" x14ac:dyDescent="0.25">
      <c r="A16" s="309"/>
      <c r="B16" s="87"/>
      <c r="C16" s="80"/>
      <c r="D16" s="229"/>
      <c r="E16" s="229"/>
      <c r="F16" s="88"/>
      <c r="G16" s="88"/>
      <c r="H16" s="501"/>
      <c r="I16" s="88"/>
    </row>
    <row r="17" spans="1:9" hidden="1" x14ac:dyDescent="0.25"/>
    <row r="18" spans="1:9" hidden="1" x14ac:dyDescent="0.25">
      <c r="A18" s="309"/>
      <c r="B18" s="87">
        <v>2</v>
      </c>
      <c r="C18" s="80"/>
      <c r="D18" s="229"/>
      <c r="E18" s="229"/>
      <c r="F18" s="88"/>
      <c r="G18" s="88"/>
      <c r="H18" s="501"/>
      <c r="I18" s="90"/>
    </row>
    <row r="19" spans="1:9" ht="42.6" customHeight="1" x14ac:dyDescent="0.25">
      <c r="A19" s="309"/>
      <c r="B19" s="87"/>
      <c r="C19" s="80"/>
      <c r="D19" s="229"/>
      <c r="E19" s="229"/>
      <c r="F19" s="88"/>
      <c r="G19" s="88"/>
      <c r="H19" s="501"/>
      <c r="I19" s="88"/>
    </row>
    <row r="20" spans="1:9" x14ac:dyDescent="0.25">
      <c r="A20" s="271"/>
      <c r="B20" s="50"/>
      <c r="C20" s="160"/>
      <c r="D20" s="94"/>
      <c r="E20" s="94"/>
      <c r="F20" s="548"/>
      <c r="G20" s="548"/>
      <c r="H20" s="548"/>
      <c r="I20" s="160"/>
    </row>
    <row r="21" spans="1:9" x14ac:dyDescent="0.25">
      <c r="A21" s="160"/>
      <c r="B21" s="548" t="s">
        <v>26</v>
      </c>
      <c r="C21" s="548"/>
      <c r="D21" s="94"/>
      <c r="E21" s="94"/>
      <c r="F21" s="548" t="s">
        <v>509</v>
      </c>
      <c r="G21" s="548"/>
      <c r="H21" s="548"/>
      <c r="I21" s="548"/>
    </row>
    <row r="22" spans="1:9" x14ac:dyDescent="0.25">
      <c r="A22" s="310"/>
      <c r="B22" s="77"/>
      <c r="C22" s="91"/>
      <c r="D22" s="92"/>
      <c r="E22" s="92"/>
      <c r="F22" s="77"/>
      <c r="G22" s="77"/>
      <c r="H22" s="310"/>
      <c r="I22" s="93"/>
    </row>
    <row r="23" spans="1:9" x14ac:dyDescent="0.25">
      <c r="A23" s="310"/>
      <c r="B23" s="77"/>
      <c r="C23" s="92"/>
      <c r="D23" s="92"/>
      <c r="E23" s="92"/>
      <c r="F23" s="77"/>
      <c r="G23" s="77"/>
      <c r="H23" s="310"/>
      <c r="I23" s="93"/>
    </row>
    <row r="24" spans="1:9" x14ac:dyDescent="0.25">
      <c r="A24" s="583"/>
      <c r="B24" s="583"/>
      <c r="C24" s="101"/>
      <c r="D24" s="101"/>
      <c r="E24" s="101"/>
      <c r="F24" s="583"/>
      <c r="G24" s="583"/>
      <c r="H24" s="583"/>
      <c r="I24" s="100"/>
    </row>
    <row r="25" spans="1:9" x14ac:dyDescent="0.25">
      <c r="A25" s="394"/>
      <c r="B25" s="576" t="s">
        <v>520</v>
      </c>
      <c r="C25" s="576"/>
      <c r="D25" s="94"/>
      <c r="E25" s="94"/>
      <c r="F25" s="576" t="s">
        <v>461</v>
      </c>
      <c r="G25" s="576"/>
      <c r="H25" s="576"/>
      <c r="I25" s="576"/>
    </row>
    <row r="26" spans="1:9" x14ac:dyDescent="0.25">
      <c r="A26" s="309"/>
      <c r="B26" s="87"/>
      <c r="C26" s="80"/>
      <c r="D26" s="229"/>
      <c r="E26" s="229"/>
      <c r="F26" s="88"/>
      <c r="G26" s="88"/>
      <c r="H26" s="501"/>
      <c r="I26" s="88"/>
    </row>
    <row r="27" spans="1:9" x14ac:dyDescent="0.25">
      <c r="A27" s="309"/>
      <c r="B27" s="87"/>
      <c r="C27" s="80"/>
      <c r="D27" s="229"/>
      <c r="E27" s="229"/>
      <c r="F27" s="88"/>
      <c r="G27" s="88"/>
      <c r="H27" s="501"/>
      <c r="I27" s="88"/>
    </row>
    <row r="28" spans="1:9" x14ac:dyDescent="0.25">
      <c r="A28" s="309"/>
      <c r="B28" s="87"/>
      <c r="C28" s="80"/>
      <c r="D28" s="229"/>
      <c r="E28" s="229"/>
      <c r="F28" s="88"/>
      <c r="G28" s="88"/>
      <c r="H28" s="501"/>
      <c r="I28" s="88"/>
    </row>
    <row r="29" spans="1:9" ht="35.450000000000003" customHeight="1" x14ac:dyDescent="0.25">
      <c r="A29" s="309"/>
      <c r="B29" s="87"/>
      <c r="C29" s="80"/>
      <c r="D29" s="229"/>
      <c r="E29" s="229"/>
      <c r="F29" s="88"/>
      <c r="G29" s="88"/>
      <c r="H29" s="501"/>
      <c r="I29" s="88"/>
    </row>
    <row r="30" spans="1:9" x14ac:dyDescent="0.25">
      <c r="A30" s="309"/>
      <c r="B30" s="87"/>
      <c r="C30" s="80"/>
      <c r="D30" s="229"/>
      <c r="E30" s="229"/>
      <c r="F30" s="88"/>
      <c r="G30" s="88"/>
      <c r="H30" s="501"/>
      <c r="I30" s="88"/>
    </row>
    <row r="31" spans="1:9" x14ac:dyDescent="0.25">
      <c r="A31" s="309"/>
      <c r="B31" s="87"/>
      <c r="C31" s="80"/>
      <c r="D31" s="229"/>
      <c r="E31" s="229"/>
      <c r="F31" s="88"/>
      <c r="G31" s="88"/>
      <c r="H31" s="501"/>
      <c r="I31" s="88"/>
    </row>
    <row r="32" spans="1:9" ht="42" customHeight="1" x14ac:dyDescent="0.25">
      <c r="A32" s="309"/>
      <c r="B32" s="87"/>
      <c r="C32" s="80"/>
      <c r="D32" s="229"/>
      <c r="E32" s="229"/>
      <c r="F32" s="88"/>
      <c r="G32" s="88"/>
      <c r="H32" s="501"/>
      <c r="I32" s="88"/>
    </row>
    <row r="33" spans="1:9" x14ac:dyDescent="0.25">
      <c r="A33" s="309"/>
      <c r="B33" s="87"/>
      <c r="C33" s="80"/>
      <c r="D33" s="229"/>
      <c r="E33" s="229"/>
      <c r="F33" s="88"/>
      <c r="G33" s="88"/>
      <c r="H33" s="501"/>
      <c r="I33" s="88"/>
    </row>
    <row r="34" spans="1:9" x14ac:dyDescent="0.25">
      <c r="A34" s="309"/>
      <c r="B34" s="87"/>
      <c r="C34" s="80"/>
      <c r="D34" s="229"/>
      <c r="E34" s="229"/>
      <c r="F34" s="88"/>
      <c r="G34" s="88"/>
      <c r="H34" s="501"/>
      <c r="I34" s="88"/>
    </row>
    <row r="35" spans="1:9" x14ac:dyDescent="0.25">
      <c r="A35" s="309"/>
      <c r="B35" s="87"/>
      <c r="C35" s="80"/>
      <c r="D35" s="229"/>
      <c r="E35" s="229"/>
      <c r="F35" s="88"/>
      <c r="G35" s="88"/>
      <c r="H35" s="501"/>
      <c r="I35" s="88"/>
    </row>
    <row r="36" spans="1:9" x14ac:dyDescent="0.25">
      <c r="A36" s="309"/>
      <c r="B36" s="87"/>
      <c r="C36" s="80"/>
      <c r="D36" s="229"/>
      <c r="E36" s="229"/>
      <c r="F36" s="88"/>
      <c r="G36" s="88"/>
      <c r="H36" s="501"/>
      <c r="I36" s="88"/>
    </row>
    <row r="37" spans="1:9" ht="15.75" thickBot="1" x14ac:dyDescent="0.3">
      <c r="A37" s="309"/>
      <c r="B37" s="87"/>
      <c r="C37" s="80"/>
      <c r="D37" s="229"/>
      <c r="E37" s="229"/>
      <c r="F37" s="88"/>
      <c r="G37" s="88"/>
      <c r="H37" s="501"/>
      <c r="I37" s="88"/>
    </row>
    <row r="38" spans="1:9" x14ac:dyDescent="0.25">
      <c r="A38" s="591" t="s">
        <v>173</v>
      </c>
      <c r="B38" s="592"/>
      <c r="C38" s="592"/>
      <c r="D38" s="592"/>
      <c r="E38" s="592"/>
      <c r="F38" s="592"/>
      <c r="G38" s="592"/>
      <c r="H38" s="592"/>
      <c r="I38" s="593"/>
    </row>
    <row r="39" spans="1:9" ht="23.25" x14ac:dyDescent="0.25">
      <c r="A39" s="584" t="s">
        <v>500</v>
      </c>
      <c r="B39" s="585"/>
      <c r="C39" s="585"/>
      <c r="D39" s="585"/>
      <c r="E39" s="585"/>
      <c r="F39" s="585"/>
      <c r="G39" s="585"/>
      <c r="H39" s="585"/>
      <c r="I39" s="586"/>
    </row>
    <row r="40" spans="1:9" x14ac:dyDescent="0.25">
      <c r="A40" s="482"/>
      <c r="B40" s="589" t="s">
        <v>529</v>
      </c>
      <c r="C40" s="589"/>
      <c r="D40" s="589"/>
      <c r="E40" s="589"/>
      <c r="F40" s="589"/>
      <c r="G40" s="589"/>
      <c r="H40" s="589"/>
      <c r="I40" s="590"/>
    </row>
    <row r="41" spans="1:9" s="262" customFormat="1" ht="28.9" customHeight="1" x14ac:dyDescent="0.25">
      <c r="A41" s="483" t="s">
        <v>175</v>
      </c>
      <c r="B41" s="254" t="s">
        <v>3</v>
      </c>
      <c r="C41" s="254" t="s">
        <v>177</v>
      </c>
      <c r="D41" s="254" t="s">
        <v>178</v>
      </c>
      <c r="E41" s="254" t="s">
        <v>179</v>
      </c>
      <c r="F41" s="254" t="s">
        <v>170</v>
      </c>
      <c r="G41" s="254" t="s">
        <v>479</v>
      </c>
      <c r="H41" s="314" t="s">
        <v>13</v>
      </c>
      <c r="I41" s="466" t="s">
        <v>180</v>
      </c>
    </row>
    <row r="42" spans="1:9" ht="24" customHeight="1" x14ac:dyDescent="0.25">
      <c r="A42" s="587" t="s">
        <v>187</v>
      </c>
      <c r="B42" s="588"/>
      <c r="C42" s="486"/>
      <c r="D42" s="487"/>
      <c r="E42" s="488"/>
      <c r="F42" s="488"/>
      <c r="G42" s="488"/>
      <c r="H42" s="502"/>
      <c r="I42" s="489"/>
    </row>
    <row r="43" spans="1:9" ht="37.5" customHeight="1" x14ac:dyDescent="0.25">
      <c r="A43" s="485">
        <v>1</v>
      </c>
      <c r="B43" s="259" t="s">
        <v>188</v>
      </c>
      <c r="C43" s="82" t="s">
        <v>189</v>
      </c>
      <c r="D43" s="43" t="s">
        <v>205</v>
      </c>
      <c r="E43" s="315">
        <v>4977.34</v>
      </c>
      <c r="F43" s="315">
        <f>E43/2</f>
        <v>2488.67</v>
      </c>
      <c r="G43" s="490">
        <v>827039829</v>
      </c>
      <c r="H43" s="503">
        <f>F43</f>
        <v>2488.67</v>
      </c>
      <c r="I43" s="468"/>
    </row>
    <row r="44" spans="1:9" s="2" customFormat="1" ht="37.5" customHeight="1" x14ac:dyDescent="0.25">
      <c r="A44" s="485">
        <v>2</v>
      </c>
      <c r="B44" s="259" t="s">
        <v>190</v>
      </c>
      <c r="C44" s="82" t="s">
        <v>189</v>
      </c>
      <c r="D44" s="43" t="s">
        <v>205</v>
      </c>
      <c r="E44" s="315">
        <v>5787.6</v>
      </c>
      <c r="F44" s="315">
        <f t="shared" ref="F44:F48" si="2">E44/2</f>
        <v>2893.8</v>
      </c>
      <c r="G44" s="490">
        <v>827040037</v>
      </c>
      <c r="H44" s="503">
        <f t="shared" ref="H44:H48" si="3">F44</f>
        <v>2893.8</v>
      </c>
      <c r="I44" s="468"/>
    </row>
    <row r="45" spans="1:9" s="2" customFormat="1" ht="28.7" hidden="1" customHeight="1" x14ac:dyDescent="0.25">
      <c r="A45" s="476">
        <v>1009</v>
      </c>
      <c r="B45" s="83" t="s">
        <v>191</v>
      </c>
      <c r="C45" s="82" t="s">
        <v>189</v>
      </c>
      <c r="D45" s="43"/>
      <c r="E45" s="316">
        <f>2340-2340</f>
        <v>0</v>
      </c>
      <c r="F45" s="315">
        <f t="shared" si="2"/>
        <v>0</v>
      </c>
      <c r="G45" s="490"/>
      <c r="H45" s="503">
        <f t="shared" si="3"/>
        <v>0</v>
      </c>
      <c r="I45" s="468" t="s">
        <v>215</v>
      </c>
    </row>
    <row r="46" spans="1:9" s="2" customFormat="1" ht="32.25" customHeight="1" x14ac:dyDescent="0.25">
      <c r="A46" s="476">
        <v>3</v>
      </c>
      <c r="B46" s="83" t="s">
        <v>192</v>
      </c>
      <c r="C46" s="82" t="s">
        <v>189</v>
      </c>
      <c r="D46" s="43" t="s">
        <v>205</v>
      </c>
      <c r="E46" s="316">
        <v>6308.49</v>
      </c>
      <c r="F46" s="315">
        <f t="shared" si="2"/>
        <v>3154.2449999999999</v>
      </c>
      <c r="G46" s="490">
        <v>827040398</v>
      </c>
      <c r="H46" s="503">
        <f t="shared" si="3"/>
        <v>3154.2449999999999</v>
      </c>
      <c r="I46" s="468"/>
    </row>
    <row r="47" spans="1:9" ht="41.25" customHeight="1" x14ac:dyDescent="0.25">
      <c r="A47" s="476">
        <v>4</v>
      </c>
      <c r="B47" s="83" t="s">
        <v>409</v>
      </c>
      <c r="C47" s="84" t="s">
        <v>189</v>
      </c>
      <c r="D47" s="85" t="s">
        <v>205</v>
      </c>
      <c r="E47" s="316">
        <v>3623.05</v>
      </c>
      <c r="F47" s="315">
        <f t="shared" si="2"/>
        <v>1811.5250000000001</v>
      </c>
      <c r="G47" s="491">
        <v>827039756</v>
      </c>
      <c r="H47" s="503">
        <f t="shared" si="3"/>
        <v>1811.5250000000001</v>
      </c>
      <c r="I47" s="468"/>
    </row>
    <row r="48" spans="1:9" ht="41.25" customHeight="1" x14ac:dyDescent="0.25">
      <c r="A48" s="476">
        <v>5</v>
      </c>
      <c r="B48" s="83" t="s">
        <v>434</v>
      </c>
      <c r="C48" s="84" t="s">
        <v>189</v>
      </c>
      <c r="D48" s="85" t="s">
        <v>205</v>
      </c>
      <c r="E48" s="308">
        <v>10000</v>
      </c>
      <c r="F48" s="315">
        <f t="shared" si="2"/>
        <v>5000</v>
      </c>
      <c r="G48" s="492">
        <v>827040355</v>
      </c>
      <c r="H48" s="503">
        <f t="shared" si="3"/>
        <v>5000</v>
      </c>
      <c r="I48" s="468"/>
    </row>
    <row r="49" spans="1:9" ht="32.25" customHeight="1" thickBot="1" x14ac:dyDescent="0.3">
      <c r="A49" s="476">
        <v>6</v>
      </c>
      <c r="B49" s="83"/>
      <c r="C49" s="84"/>
      <c r="D49" s="85"/>
      <c r="E49" s="316"/>
      <c r="F49" s="316"/>
      <c r="G49" s="354"/>
      <c r="H49" s="504"/>
      <c r="I49" s="484"/>
    </row>
    <row r="50" spans="1:9" ht="18.75" customHeight="1" thickBot="1" x14ac:dyDescent="0.3">
      <c r="A50" s="580" t="s">
        <v>135</v>
      </c>
      <c r="B50" s="581"/>
      <c r="C50" s="581"/>
      <c r="D50" s="582"/>
      <c r="E50" s="493">
        <f>SUM(E43:E49)</f>
        <v>30696.48</v>
      </c>
      <c r="F50" s="495">
        <f>SUM(F43:F49)</f>
        <v>15348.24</v>
      </c>
      <c r="G50" s="494"/>
      <c r="H50" s="505">
        <f>SUM(H43:H49)</f>
        <v>15348.24</v>
      </c>
      <c r="I50" s="312"/>
    </row>
    <row r="55" spans="1:9" x14ac:dyDescent="0.25">
      <c r="A55" s="548"/>
      <c r="B55" s="548"/>
      <c r="C55" s="548"/>
      <c r="D55" s="548"/>
      <c r="E55" s="548"/>
      <c r="F55" s="548"/>
      <c r="G55" s="548"/>
      <c r="H55" s="548"/>
    </row>
    <row r="56" spans="1:9" x14ac:dyDescent="0.25">
      <c r="A56" s="548" t="s">
        <v>186</v>
      </c>
      <c r="B56" s="548"/>
      <c r="C56" s="548"/>
      <c r="D56" s="160"/>
      <c r="E56" s="160"/>
      <c r="F56" s="548" t="s">
        <v>67</v>
      </c>
      <c r="G56" s="548"/>
      <c r="H56" s="548"/>
      <c r="I56" s="548"/>
    </row>
    <row r="57" spans="1:9" x14ac:dyDescent="0.25">
      <c r="A57" s="310"/>
      <c r="B57" s="77"/>
      <c r="C57" s="91"/>
      <c r="D57" s="92"/>
      <c r="E57" s="92"/>
      <c r="F57" s="77"/>
      <c r="G57" s="77"/>
      <c r="H57" s="310"/>
    </row>
    <row r="58" spans="1:9" x14ac:dyDescent="0.25">
      <c r="A58" s="310"/>
      <c r="B58" s="77"/>
      <c r="C58" s="92"/>
      <c r="D58" s="92"/>
      <c r="E58" s="92"/>
      <c r="F58" s="77"/>
      <c r="G58" s="77"/>
      <c r="H58" s="310"/>
    </row>
    <row r="59" spans="1:9" x14ac:dyDescent="0.25">
      <c r="A59" s="311"/>
      <c r="B59" s="583" t="s">
        <v>545</v>
      </c>
      <c r="C59" s="583"/>
      <c r="D59" s="101"/>
      <c r="E59" s="101"/>
      <c r="F59" s="583" t="s">
        <v>545</v>
      </c>
      <c r="G59" s="583"/>
      <c r="H59" s="583"/>
      <c r="I59" s="583"/>
    </row>
    <row r="60" spans="1:9" x14ac:dyDescent="0.25">
      <c r="A60" s="561" t="s">
        <v>520</v>
      </c>
      <c r="B60" s="561"/>
      <c r="C60" s="561"/>
      <c r="D60" s="160"/>
      <c r="E60" s="160"/>
      <c r="F60" s="548" t="s">
        <v>462</v>
      </c>
      <c r="G60" s="548"/>
      <c r="H60" s="548"/>
      <c r="I60" s="548"/>
    </row>
  </sheetData>
  <mergeCells count="26">
    <mergeCell ref="A1:I1"/>
    <mergeCell ref="A2:I2"/>
    <mergeCell ref="A24:B24"/>
    <mergeCell ref="F24:H24"/>
    <mergeCell ref="D15:I15"/>
    <mergeCell ref="F20:H20"/>
    <mergeCell ref="A3:I3"/>
    <mergeCell ref="A5:B5"/>
    <mergeCell ref="A39:I39"/>
    <mergeCell ref="A55:B55"/>
    <mergeCell ref="B10:D10"/>
    <mergeCell ref="F25:I25"/>
    <mergeCell ref="F21:I21"/>
    <mergeCell ref="B25:C25"/>
    <mergeCell ref="B21:C21"/>
    <mergeCell ref="A42:B42"/>
    <mergeCell ref="B40:I40"/>
    <mergeCell ref="C55:H55"/>
    <mergeCell ref="A38:I38"/>
    <mergeCell ref="F60:I60"/>
    <mergeCell ref="A60:C60"/>
    <mergeCell ref="A56:C56"/>
    <mergeCell ref="F56:I56"/>
    <mergeCell ref="A50:D50"/>
    <mergeCell ref="B59:C59"/>
    <mergeCell ref="F59:I59"/>
  </mergeCells>
  <pageMargins left="1.299212598425197" right="0.70866141732283472" top="1.3385826771653544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O31" sqref="O31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5.140625" customWidth="1"/>
    <col min="4" max="4" width="20" customWidth="1"/>
    <col min="5" max="5" width="9.85546875" customWidth="1"/>
    <col min="6" max="6" width="9.42578125" hidden="1" customWidth="1"/>
    <col min="7" max="8" width="12.28515625" customWidth="1"/>
    <col min="9" max="9" width="13" customWidth="1"/>
    <col min="10" max="10" width="12.28515625" customWidth="1"/>
    <col min="11" max="11" width="39.28515625" customWidth="1"/>
  </cols>
  <sheetData>
    <row r="1" spans="1:11" ht="9.6" customHeight="1" thickBot="1" x14ac:dyDescent="0.3"/>
    <row r="2" spans="1:11" ht="15.75" x14ac:dyDescent="0.25">
      <c r="A2" s="562" t="s">
        <v>173</v>
      </c>
      <c r="B2" s="563"/>
      <c r="C2" s="563"/>
      <c r="D2" s="563"/>
      <c r="E2" s="563"/>
      <c r="F2" s="563"/>
      <c r="G2" s="563"/>
      <c r="H2" s="563"/>
      <c r="I2" s="563"/>
      <c r="J2" s="563"/>
      <c r="K2" s="564"/>
    </row>
    <row r="3" spans="1:11" ht="23.25" x14ac:dyDescent="0.25">
      <c r="A3" s="609" t="s">
        <v>497</v>
      </c>
      <c r="B3" s="610"/>
      <c r="C3" s="610"/>
      <c r="D3" s="610"/>
      <c r="E3" s="610"/>
      <c r="F3" s="610"/>
      <c r="G3" s="610"/>
      <c r="H3" s="610"/>
      <c r="I3" s="610"/>
      <c r="J3" s="610"/>
      <c r="K3" s="611"/>
    </row>
    <row r="4" spans="1:11" ht="18.75" customHeight="1" x14ac:dyDescent="0.25">
      <c r="A4" s="606" t="s">
        <v>547</v>
      </c>
      <c r="B4" s="607"/>
      <c r="C4" s="607"/>
      <c r="D4" s="607"/>
      <c r="E4" s="607"/>
      <c r="F4" s="607"/>
      <c r="G4" s="607"/>
      <c r="H4" s="607"/>
      <c r="I4" s="607"/>
      <c r="J4" s="607"/>
      <c r="K4" s="608"/>
    </row>
    <row r="5" spans="1:11" s="262" customFormat="1" ht="41.45" customHeight="1" x14ac:dyDescent="0.25">
      <c r="A5" s="483" t="s">
        <v>175</v>
      </c>
      <c r="B5" s="254" t="s">
        <v>176</v>
      </c>
      <c r="C5" s="254" t="s">
        <v>3</v>
      </c>
      <c r="D5" s="254" t="s">
        <v>177</v>
      </c>
      <c r="E5" s="254" t="s">
        <v>178</v>
      </c>
      <c r="F5" s="254" t="s">
        <v>179</v>
      </c>
      <c r="G5" s="254" t="s">
        <v>179</v>
      </c>
      <c r="H5" s="254" t="s">
        <v>194</v>
      </c>
      <c r="I5" s="254" t="s">
        <v>277</v>
      </c>
      <c r="J5" s="254" t="s">
        <v>393</v>
      </c>
      <c r="K5" s="466" t="s">
        <v>180</v>
      </c>
    </row>
    <row r="6" spans="1:11" ht="21" customHeight="1" x14ac:dyDescent="0.25">
      <c r="A6" s="688" t="s">
        <v>181</v>
      </c>
      <c r="B6" s="689"/>
      <c r="C6" s="689"/>
      <c r="D6" s="689"/>
      <c r="E6" s="689"/>
      <c r="F6" s="689"/>
      <c r="G6" s="689"/>
      <c r="H6" s="689"/>
      <c r="I6" s="689"/>
      <c r="J6" s="690"/>
      <c r="K6" s="496"/>
    </row>
    <row r="7" spans="1:11" ht="27" customHeight="1" x14ac:dyDescent="0.25">
      <c r="A7" s="497">
        <v>1</v>
      </c>
      <c r="B7" s="255"/>
      <c r="C7" s="258" t="s">
        <v>404</v>
      </c>
      <c r="D7" s="43" t="s">
        <v>405</v>
      </c>
      <c r="E7" s="270" t="s">
        <v>392</v>
      </c>
      <c r="F7" s="263">
        <v>4830</v>
      </c>
      <c r="G7" s="263">
        <v>6748.56</v>
      </c>
      <c r="H7" s="263">
        <f>G7/2</f>
        <v>3374.28</v>
      </c>
      <c r="I7" s="347">
        <v>827039489</v>
      </c>
      <c r="J7" s="263">
        <f>H7</f>
        <v>3374.28</v>
      </c>
      <c r="K7" s="295"/>
    </row>
    <row r="8" spans="1:11" ht="27" customHeight="1" x14ac:dyDescent="0.25">
      <c r="A8" s="497">
        <f>SUM(A7+1)</f>
        <v>2</v>
      </c>
      <c r="B8" s="255"/>
      <c r="C8" s="258" t="s">
        <v>446</v>
      </c>
      <c r="D8" s="43" t="s">
        <v>447</v>
      </c>
      <c r="E8" s="270" t="s">
        <v>392</v>
      </c>
      <c r="F8" s="263">
        <v>4000</v>
      </c>
      <c r="G8" s="263">
        <v>3000</v>
      </c>
      <c r="H8" s="263">
        <f t="shared" ref="H8:H35" si="0">G8/2</f>
        <v>1500</v>
      </c>
      <c r="I8" s="347">
        <v>827039586</v>
      </c>
      <c r="J8" s="263">
        <f t="shared" ref="J8:J35" si="1">H8</f>
        <v>1500</v>
      </c>
      <c r="K8" s="295"/>
    </row>
    <row r="9" spans="1:11" s="2" customFormat="1" ht="30.75" customHeight="1" x14ac:dyDescent="0.25">
      <c r="A9" s="497">
        <v>3</v>
      </c>
      <c r="B9" s="255"/>
      <c r="C9" s="258" t="s">
        <v>445</v>
      </c>
      <c r="D9" s="43" t="s">
        <v>431</v>
      </c>
      <c r="E9" s="270" t="s">
        <v>392</v>
      </c>
      <c r="F9" s="263"/>
      <c r="G9" s="263">
        <v>3374.28</v>
      </c>
      <c r="H9" s="263">
        <f t="shared" si="0"/>
        <v>1687.14</v>
      </c>
      <c r="I9" s="347">
        <v>827142298</v>
      </c>
      <c r="J9" s="263">
        <f t="shared" si="1"/>
        <v>1687.14</v>
      </c>
      <c r="K9" s="295"/>
    </row>
    <row r="10" spans="1:11" s="2" customFormat="1" ht="27" customHeight="1" x14ac:dyDescent="0.25">
      <c r="A10" s="497">
        <v>4</v>
      </c>
      <c r="B10" s="255"/>
      <c r="C10" s="258" t="s">
        <v>448</v>
      </c>
      <c r="D10" s="43" t="s">
        <v>437</v>
      </c>
      <c r="E10" s="270" t="s">
        <v>392</v>
      </c>
      <c r="F10" s="263"/>
      <c r="G10" s="263">
        <v>3599.232</v>
      </c>
      <c r="H10" s="263">
        <f t="shared" si="0"/>
        <v>1799.616</v>
      </c>
      <c r="I10" s="347">
        <v>827039748</v>
      </c>
      <c r="J10" s="263">
        <f t="shared" si="1"/>
        <v>1799.616</v>
      </c>
      <c r="K10" s="295"/>
    </row>
    <row r="11" spans="1:11" s="2" customFormat="1" ht="29.25" customHeight="1" x14ac:dyDescent="0.25">
      <c r="A11" s="497">
        <f t="shared" ref="A11:A35" si="2">SUM(A10+1)</f>
        <v>5</v>
      </c>
      <c r="B11" s="255"/>
      <c r="C11" s="258" t="s">
        <v>438</v>
      </c>
      <c r="D11" s="43" t="s">
        <v>439</v>
      </c>
      <c r="E11" s="270" t="s">
        <v>392</v>
      </c>
      <c r="F11" s="263"/>
      <c r="G11" s="263">
        <v>2249.52</v>
      </c>
      <c r="H11" s="263">
        <f t="shared" si="0"/>
        <v>1124.76</v>
      </c>
      <c r="I11" s="347">
        <v>827039705</v>
      </c>
      <c r="J11" s="263">
        <f t="shared" si="1"/>
        <v>1124.76</v>
      </c>
      <c r="K11" s="295"/>
    </row>
    <row r="12" spans="1:11" s="2" customFormat="1" ht="26.25" customHeight="1" x14ac:dyDescent="0.25">
      <c r="A12" s="497">
        <v>6</v>
      </c>
      <c r="B12" s="255"/>
      <c r="C12" s="258" t="s">
        <v>454</v>
      </c>
      <c r="D12" s="43" t="s">
        <v>455</v>
      </c>
      <c r="E12" s="270" t="s">
        <v>392</v>
      </c>
      <c r="F12" s="263"/>
      <c r="G12" s="263">
        <v>1574.664</v>
      </c>
      <c r="H12" s="263">
        <f t="shared" si="0"/>
        <v>787.33199999999999</v>
      </c>
      <c r="I12" s="347">
        <v>827039888</v>
      </c>
      <c r="J12" s="263">
        <f t="shared" si="1"/>
        <v>787.33199999999999</v>
      </c>
      <c r="K12" s="295"/>
    </row>
    <row r="13" spans="1:11" s="2" customFormat="1" ht="26.25" customHeight="1" x14ac:dyDescent="0.25">
      <c r="A13" s="497">
        <v>7</v>
      </c>
      <c r="B13" s="255"/>
      <c r="C13" s="420" t="s">
        <v>584</v>
      </c>
      <c r="D13" s="142" t="s">
        <v>585</v>
      </c>
      <c r="E13" s="421" t="s">
        <v>392</v>
      </c>
      <c r="F13" s="422"/>
      <c r="G13" s="422">
        <v>5000</v>
      </c>
      <c r="H13" s="422">
        <f t="shared" si="0"/>
        <v>2500</v>
      </c>
      <c r="I13" s="423"/>
      <c r="J13" s="422">
        <v>2500</v>
      </c>
      <c r="K13" s="295"/>
    </row>
    <row r="14" spans="1:11" s="2" customFormat="1" ht="27" customHeight="1" x14ac:dyDescent="0.25">
      <c r="A14" s="497">
        <v>8</v>
      </c>
      <c r="B14" s="255"/>
      <c r="C14" s="420" t="s">
        <v>530</v>
      </c>
      <c r="D14" s="142" t="s">
        <v>452</v>
      </c>
      <c r="E14" s="421" t="s">
        <v>392</v>
      </c>
      <c r="F14" s="422"/>
      <c r="G14" s="422">
        <v>4000</v>
      </c>
      <c r="H14" s="422">
        <f t="shared" si="0"/>
        <v>2000</v>
      </c>
      <c r="I14" s="423">
        <v>827039780</v>
      </c>
      <c r="J14" s="422">
        <f t="shared" si="1"/>
        <v>2000</v>
      </c>
      <c r="K14" s="295"/>
    </row>
    <row r="15" spans="1:11" s="2" customFormat="1" ht="26.25" customHeight="1" x14ac:dyDescent="0.25">
      <c r="A15" s="497">
        <v>9</v>
      </c>
      <c r="B15" s="255"/>
      <c r="C15" s="420" t="s">
        <v>456</v>
      </c>
      <c r="D15" s="142" t="s">
        <v>457</v>
      </c>
      <c r="E15" s="421" t="s">
        <v>392</v>
      </c>
      <c r="F15" s="422"/>
      <c r="G15" s="422">
        <v>3024</v>
      </c>
      <c r="H15" s="422">
        <f t="shared" si="0"/>
        <v>1512</v>
      </c>
      <c r="I15" s="423">
        <v>827039802</v>
      </c>
      <c r="J15" s="422">
        <v>1512</v>
      </c>
      <c r="K15" s="295"/>
    </row>
    <row r="16" spans="1:11" s="2" customFormat="1" ht="24" customHeight="1" x14ac:dyDescent="0.25">
      <c r="A16" s="497">
        <v>10</v>
      </c>
      <c r="B16" s="255"/>
      <c r="C16" s="420" t="s">
        <v>468</v>
      </c>
      <c r="D16" s="142" t="s">
        <v>469</v>
      </c>
      <c r="E16" s="421" t="s">
        <v>392</v>
      </c>
      <c r="F16" s="422"/>
      <c r="G16" s="422">
        <v>6000</v>
      </c>
      <c r="H16" s="422">
        <f t="shared" si="0"/>
        <v>3000</v>
      </c>
      <c r="I16" s="423">
        <v>827040193</v>
      </c>
      <c r="J16" s="422">
        <v>3000</v>
      </c>
      <c r="K16" s="295"/>
    </row>
    <row r="17" spans="1:12" s="2" customFormat="1" ht="27" customHeight="1" x14ac:dyDescent="0.25">
      <c r="A17" s="497">
        <f t="shared" si="2"/>
        <v>11</v>
      </c>
      <c r="B17" s="255"/>
      <c r="C17" s="420" t="s">
        <v>458</v>
      </c>
      <c r="D17" s="142" t="s">
        <v>459</v>
      </c>
      <c r="E17" s="421" t="s">
        <v>392</v>
      </c>
      <c r="F17" s="422"/>
      <c r="G17" s="422">
        <v>1400</v>
      </c>
      <c r="H17" s="422">
        <f t="shared" si="0"/>
        <v>700</v>
      </c>
      <c r="I17" s="423">
        <v>827039594</v>
      </c>
      <c r="J17" s="422">
        <v>700</v>
      </c>
      <c r="K17" s="295"/>
    </row>
    <row r="18" spans="1:12" s="2" customFormat="1" ht="24" customHeight="1" x14ac:dyDescent="0.25">
      <c r="A18" s="497">
        <v>12</v>
      </c>
      <c r="B18" s="255"/>
      <c r="C18" s="420" t="s">
        <v>465</v>
      </c>
      <c r="D18" s="142" t="s">
        <v>328</v>
      </c>
      <c r="E18" s="421" t="s">
        <v>392</v>
      </c>
      <c r="F18" s="422"/>
      <c r="G18" s="422">
        <v>5824</v>
      </c>
      <c r="H18" s="422">
        <f t="shared" si="0"/>
        <v>2912</v>
      </c>
      <c r="I18" s="423">
        <v>827039799</v>
      </c>
      <c r="J18" s="422">
        <v>2712</v>
      </c>
      <c r="K18" s="295"/>
    </row>
    <row r="19" spans="1:12" s="2" customFormat="1" ht="24" customHeight="1" x14ac:dyDescent="0.25">
      <c r="A19" s="497">
        <v>13</v>
      </c>
      <c r="B19" s="255"/>
      <c r="C19" s="420" t="s">
        <v>489</v>
      </c>
      <c r="D19" s="142" t="s">
        <v>328</v>
      </c>
      <c r="E19" s="421" t="s">
        <v>392</v>
      </c>
      <c r="F19" s="422"/>
      <c r="G19" s="422">
        <v>6552</v>
      </c>
      <c r="H19" s="422">
        <f t="shared" si="0"/>
        <v>3276</v>
      </c>
      <c r="I19" s="423">
        <v>827040010</v>
      </c>
      <c r="J19" s="422">
        <v>2976</v>
      </c>
      <c r="K19" s="295"/>
    </row>
    <row r="20" spans="1:12" s="2" customFormat="1" ht="23.25" customHeight="1" x14ac:dyDescent="0.25">
      <c r="A20" s="497">
        <f t="shared" ref="A20" si="3">SUM(A19+1)</f>
        <v>14</v>
      </c>
      <c r="B20" s="287">
        <f t="shared" ref="B20:B21" si="4">SUM(B19+1)</f>
        <v>1</v>
      </c>
      <c r="C20" s="331" t="s">
        <v>245</v>
      </c>
      <c r="D20" s="436" t="s">
        <v>418</v>
      </c>
      <c r="E20" s="435" t="s">
        <v>392</v>
      </c>
      <c r="F20" s="437"/>
      <c r="G20" s="437">
        <v>6000</v>
      </c>
      <c r="H20" s="422">
        <f t="shared" si="0"/>
        <v>3000</v>
      </c>
      <c r="I20" s="423">
        <v>827039519</v>
      </c>
      <c r="J20" s="422">
        <f t="shared" si="1"/>
        <v>3000</v>
      </c>
      <c r="K20" s="498"/>
      <c r="L20" s="336"/>
    </row>
    <row r="21" spans="1:12" ht="30" customHeight="1" x14ac:dyDescent="0.25">
      <c r="A21" s="497">
        <v>15</v>
      </c>
      <c r="B21" s="287">
        <f t="shared" si="4"/>
        <v>2</v>
      </c>
      <c r="C21" s="331" t="s">
        <v>427</v>
      </c>
      <c r="D21" s="436" t="s">
        <v>428</v>
      </c>
      <c r="E21" s="435" t="s">
        <v>392</v>
      </c>
      <c r="F21" s="437">
        <v>8500</v>
      </c>
      <c r="G21" s="437">
        <v>5424</v>
      </c>
      <c r="H21" s="422">
        <f t="shared" si="0"/>
        <v>2712</v>
      </c>
      <c r="I21" s="423"/>
      <c r="J21" s="422">
        <v>2712</v>
      </c>
      <c r="K21" s="498"/>
      <c r="L21" s="336"/>
    </row>
    <row r="22" spans="1:12" ht="27" customHeight="1" x14ac:dyDescent="0.25">
      <c r="A22" s="497">
        <v>16</v>
      </c>
      <c r="B22" s="287">
        <f>SUM(B20+1)</f>
        <v>2</v>
      </c>
      <c r="C22" s="331" t="s">
        <v>425</v>
      </c>
      <c r="D22" s="436" t="s">
        <v>424</v>
      </c>
      <c r="E22" s="435" t="s">
        <v>392</v>
      </c>
      <c r="F22" s="437">
        <v>8500</v>
      </c>
      <c r="G22" s="437">
        <v>9260.16</v>
      </c>
      <c r="H22" s="422">
        <f t="shared" si="0"/>
        <v>4630.08</v>
      </c>
      <c r="I22" s="423">
        <v>827039853</v>
      </c>
      <c r="J22" s="422">
        <f t="shared" si="1"/>
        <v>4630.08</v>
      </c>
      <c r="K22" s="498"/>
      <c r="L22" s="336"/>
    </row>
    <row r="23" spans="1:12" ht="25.5" customHeight="1" x14ac:dyDescent="0.25">
      <c r="A23" s="497">
        <f t="shared" si="2"/>
        <v>17</v>
      </c>
      <c r="B23" s="287">
        <f>SUM(B19+1)</f>
        <v>1</v>
      </c>
      <c r="C23" s="331" t="s">
        <v>443</v>
      </c>
      <c r="D23" s="436" t="s">
        <v>415</v>
      </c>
      <c r="E23" s="435" t="s">
        <v>392</v>
      </c>
      <c r="F23" s="437">
        <v>2800</v>
      </c>
      <c r="G23" s="437">
        <v>4800</v>
      </c>
      <c r="H23" s="422">
        <f t="shared" si="0"/>
        <v>2400</v>
      </c>
      <c r="I23" s="423">
        <v>827039209</v>
      </c>
      <c r="J23" s="422">
        <f t="shared" si="1"/>
        <v>2400</v>
      </c>
      <c r="K23" s="498"/>
      <c r="L23" s="336"/>
    </row>
    <row r="24" spans="1:12" ht="25.5" customHeight="1" x14ac:dyDescent="0.25">
      <c r="A24" s="704">
        <v>18</v>
      </c>
      <c r="B24" s="703"/>
      <c r="C24" s="331" t="s">
        <v>537</v>
      </c>
      <c r="D24" s="436" t="s">
        <v>538</v>
      </c>
      <c r="E24" s="435" t="s">
        <v>392</v>
      </c>
      <c r="F24" s="437"/>
      <c r="G24" s="437">
        <v>4000</v>
      </c>
      <c r="H24" s="422">
        <f t="shared" si="0"/>
        <v>2000</v>
      </c>
      <c r="I24" s="423"/>
      <c r="J24" s="422">
        <v>2000</v>
      </c>
      <c r="K24" s="276"/>
      <c r="L24" s="336"/>
    </row>
    <row r="25" spans="1:12" ht="25.5" customHeight="1" x14ac:dyDescent="0.25">
      <c r="A25" s="691"/>
      <c r="B25" s="692"/>
      <c r="C25" s="693"/>
      <c r="D25" s="694"/>
      <c r="E25" s="695"/>
      <c r="F25" s="696"/>
      <c r="G25" s="696"/>
      <c r="H25" s="697"/>
      <c r="I25" s="698"/>
      <c r="J25" s="697"/>
      <c r="K25" s="699"/>
      <c r="L25" s="336"/>
    </row>
    <row r="26" spans="1:12" ht="25.5" customHeight="1" x14ac:dyDescent="0.25">
      <c r="A26" s="691"/>
      <c r="B26" s="692"/>
      <c r="C26" s="693"/>
      <c r="D26" s="694"/>
      <c r="E26" s="695"/>
      <c r="F26" s="696"/>
      <c r="G26" s="696"/>
      <c r="H26" s="697"/>
      <c r="I26" s="698"/>
      <c r="J26" s="697"/>
      <c r="K26" s="699"/>
      <c r="L26" s="336"/>
    </row>
    <row r="27" spans="1:12" ht="25.5" customHeight="1" x14ac:dyDescent="0.25">
      <c r="A27" s="691"/>
      <c r="B27" s="692"/>
      <c r="C27" s="693"/>
      <c r="D27" s="694"/>
      <c r="E27" s="695"/>
      <c r="F27" s="696"/>
      <c r="G27" s="696"/>
      <c r="H27" s="697"/>
      <c r="I27" s="698"/>
      <c r="J27" s="697"/>
      <c r="K27" s="699"/>
      <c r="L27" s="336"/>
    </row>
    <row r="28" spans="1:12" ht="25.5" customHeight="1" x14ac:dyDescent="0.25">
      <c r="A28" s="691"/>
      <c r="B28" s="700"/>
      <c r="C28" s="693"/>
      <c r="D28" s="694"/>
      <c r="E28" s="695"/>
      <c r="F28" s="696"/>
      <c r="G28" s="696"/>
      <c r="H28" s="697"/>
      <c r="I28" s="698"/>
      <c r="J28" s="697"/>
      <c r="K28" s="699"/>
      <c r="L28" s="336"/>
    </row>
    <row r="29" spans="1:12" ht="25.5" customHeight="1" x14ac:dyDescent="0.25">
      <c r="A29" s="691"/>
      <c r="B29" s="701"/>
      <c r="C29" s="693"/>
      <c r="D29" s="694"/>
      <c r="E29" s="695"/>
      <c r="F29" s="696"/>
      <c r="G29" s="696"/>
      <c r="H29" s="697"/>
      <c r="I29" s="698"/>
      <c r="J29" s="697"/>
      <c r="K29" s="699"/>
      <c r="L29" s="336"/>
    </row>
    <row r="30" spans="1:12" ht="25.5" customHeight="1" x14ac:dyDescent="0.25">
      <c r="A30" s="691"/>
      <c r="B30" s="702"/>
      <c r="C30" s="693"/>
      <c r="D30" s="694"/>
      <c r="E30" s="695"/>
      <c r="F30" s="696"/>
      <c r="G30" s="696"/>
      <c r="H30" s="697"/>
      <c r="I30" s="698"/>
      <c r="J30" s="697"/>
      <c r="K30" s="699"/>
      <c r="L30" s="336"/>
    </row>
    <row r="31" spans="1:12" ht="25.5" customHeight="1" x14ac:dyDescent="0.25">
      <c r="A31" s="705">
        <v>19</v>
      </c>
      <c r="B31" s="703"/>
      <c r="C31" s="331" t="s">
        <v>541</v>
      </c>
      <c r="D31" s="436" t="s">
        <v>54</v>
      </c>
      <c r="E31" s="435" t="s">
        <v>392</v>
      </c>
      <c r="F31" s="437"/>
      <c r="G31" s="437">
        <v>7000</v>
      </c>
      <c r="H31" s="422">
        <f t="shared" si="0"/>
        <v>3500</v>
      </c>
      <c r="I31" s="423"/>
      <c r="J31" s="422">
        <v>3500</v>
      </c>
      <c r="K31" s="276"/>
      <c r="L31" s="336"/>
    </row>
    <row r="32" spans="1:12" ht="25.5" customHeight="1" x14ac:dyDescent="0.25">
      <c r="A32" s="497">
        <f t="shared" ref="A32" si="5">SUM(A31+1)</f>
        <v>20</v>
      </c>
      <c r="B32" s="368"/>
      <c r="C32" s="331" t="s">
        <v>539</v>
      </c>
      <c r="D32" s="436" t="s">
        <v>540</v>
      </c>
      <c r="E32" s="435" t="s">
        <v>392</v>
      </c>
      <c r="F32" s="437"/>
      <c r="G32" s="437">
        <v>4000</v>
      </c>
      <c r="H32" s="422">
        <f t="shared" si="0"/>
        <v>2000</v>
      </c>
      <c r="I32" s="423"/>
      <c r="J32" s="422">
        <v>2000</v>
      </c>
      <c r="K32" s="498"/>
      <c r="L32" s="336"/>
    </row>
    <row r="33" spans="1:12" ht="25.5" customHeight="1" x14ac:dyDescent="0.25">
      <c r="A33" s="497">
        <v>21</v>
      </c>
      <c r="B33" s="368"/>
      <c r="C33" s="331" t="s">
        <v>506</v>
      </c>
      <c r="D33" s="436" t="s">
        <v>405</v>
      </c>
      <c r="E33" s="435" t="s">
        <v>392</v>
      </c>
      <c r="F33" s="437"/>
      <c r="G33" s="437">
        <v>6880</v>
      </c>
      <c r="H33" s="422">
        <f t="shared" si="0"/>
        <v>3440</v>
      </c>
      <c r="I33" s="423"/>
      <c r="J33" s="422">
        <f t="shared" si="1"/>
        <v>3440</v>
      </c>
      <c r="K33" s="498"/>
      <c r="L33" s="336"/>
    </row>
    <row r="34" spans="1:12" ht="25.5" customHeight="1" x14ac:dyDescent="0.25">
      <c r="A34" s="497">
        <v>22</v>
      </c>
      <c r="B34" s="368"/>
      <c r="C34" s="331" t="s">
        <v>546</v>
      </c>
      <c r="D34" s="436" t="s">
        <v>114</v>
      </c>
      <c r="E34" s="435" t="s">
        <v>392</v>
      </c>
      <c r="F34" s="437"/>
      <c r="G34" s="437">
        <v>6200</v>
      </c>
      <c r="H34" s="422">
        <f t="shared" si="0"/>
        <v>3100</v>
      </c>
      <c r="I34" s="423"/>
      <c r="J34" s="422">
        <f t="shared" si="1"/>
        <v>3100</v>
      </c>
      <c r="K34" s="498"/>
      <c r="L34" s="336"/>
    </row>
    <row r="35" spans="1:12" ht="24" customHeight="1" x14ac:dyDescent="0.25">
      <c r="A35" s="497">
        <f t="shared" si="2"/>
        <v>23</v>
      </c>
      <c r="B35" s="255"/>
      <c r="C35" s="420" t="s">
        <v>453</v>
      </c>
      <c r="D35" s="142" t="s">
        <v>460</v>
      </c>
      <c r="E35" s="421" t="s">
        <v>392</v>
      </c>
      <c r="F35" s="422"/>
      <c r="G35" s="422">
        <v>6000</v>
      </c>
      <c r="H35" s="422">
        <f t="shared" si="0"/>
        <v>3000</v>
      </c>
      <c r="I35" s="423">
        <v>827039861</v>
      </c>
      <c r="J35" s="422">
        <f t="shared" si="1"/>
        <v>3000</v>
      </c>
      <c r="K35" s="295"/>
      <c r="L35" s="2"/>
    </row>
    <row r="36" spans="1:12" ht="22.5" customHeight="1" thickBot="1" x14ac:dyDescent="0.3">
      <c r="A36" s="614" t="s">
        <v>135</v>
      </c>
      <c r="B36" s="615"/>
      <c r="C36" s="615"/>
      <c r="D36" s="615"/>
      <c r="E36" s="616"/>
      <c r="F36" s="506"/>
      <c r="G36" s="507">
        <v>92953.12</v>
      </c>
      <c r="H36" s="507">
        <f t="shared" ref="H36" si="6">SUM(H7:H35)</f>
        <v>55955.207999999999</v>
      </c>
      <c r="I36" s="508"/>
      <c r="J36" s="507">
        <f>SUM(J7:J35)</f>
        <v>55455.207999999999</v>
      </c>
      <c r="K36" s="509"/>
    </row>
    <row r="37" spans="1:12" ht="44.25" customHeight="1" x14ac:dyDescent="0.25">
      <c r="K37" s="2"/>
    </row>
    <row r="38" spans="1:12" x14ac:dyDescent="0.25">
      <c r="B38" s="50"/>
      <c r="C38" s="613" t="s">
        <v>186</v>
      </c>
      <c r="D38" s="613"/>
      <c r="E38" s="94"/>
      <c r="F38" s="94"/>
      <c r="G38" s="94"/>
      <c r="H38" s="548" t="s">
        <v>509</v>
      </c>
      <c r="I38" s="548"/>
      <c r="J38" s="548"/>
      <c r="K38" s="548"/>
    </row>
    <row r="39" spans="1:12" ht="26.25" customHeight="1" x14ac:dyDescent="0.25">
      <c r="B39" s="50"/>
      <c r="C39" s="393"/>
      <c r="D39" s="393"/>
      <c r="E39" s="94"/>
      <c r="F39" s="94"/>
      <c r="G39" s="94"/>
      <c r="H39" s="371"/>
      <c r="I39" s="371"/>
      <c r="J39" s="371"/>
      <c r="K39" s="371"/>
    </row>
    <row r="40" spans="1:12" x14ac:dyDescent="0.25">
      <c r="A40" s="100"/>
      <c r="B40" s="100"/>
      <c r="C40" s="100"/>
      <c r="D40" s="101"/>
      <c r="E40" s="101"/>
      <c r="F40" s="101"/>
      <c r="G40" s="101"/>
      <c r="H40" s="160"/>
      <c r="I40" s="160"/>
      <c r="J40" s="160"/>
      <c r="K40" s="160"/>
    </row>
    <row r="41" spans="1:12" ht="18" customHeight="1" x14ac:dyDescent="0.25">
      <c r="B41" s="50"/>
      <c r="C41" s="612" t="s">
        <v>520</v>
      </c>
      <c r="D41" s="612"/>
      <c r="E41" s="94"/>
      <c r="F41" s="94"/>
      <c r="G41" s="105"/>
      <c r="H41" s="576" t="s">
        <v>461</v>
      </c>
      <c r="I41" s="576"/>
      <c r="J41" s="576"/>
      <c r="K41" s="576"/>
    </row>
    <row r="42" spans="1:12" x14ac:dyDescent="0.25">
      <c r="A42" s="220"/>
      <c r="B42" s="50"/>
      <c r="C42" s="50"/>
      <c r="D42" s="253"/>
      <c r="E42" s="253"/>
      <c r="F42" s="94"/>
      <c r="G42" s="94"/>
      <c r="H42" s="50"/>
      <c r="I42" s="50"/>
      <c r="J42" s="104"/>
      <c r="K42" s="2"/>
    </row>
    <row r="43" spans="1:12" x14ac:dyDescent="0.25">
      <c r="A43" s="220"/>
      <c r="B43" s="50"/>
      <c r="C43" s="50"/>
      <c r="D43" s="253"/>
      <c r="E43" s="253"/>
      <c r="F43" s="94"/>
      <c r="G43" s="94"/>
      <c r="H43" s="50"/>
      <c r="I43" s="50"/>
      <c r="J43" s="104"/>
      <c r="K43" s="2"/>
    </row>
  </sheetData>
  <sheetProtection selectLockedCells="1" selectUnlockedCells="1"/>
  <mergeCells count="9">
    <mergeCell ref="A4:K4"/>
    <mergeCell ref="A2:K2"/>
    <mergeCell ref="A3:K3"/>
    <mergeCell ref="H41:K41"/>
    <mergeCell ref="H38:K38"/>
    <mergeCell ref="C41:D41"/>
    <mergeCell ref="C38:D38"/>
    <mergeCell ref="A36:E36"/>
    <mergeCell ref="A6:J6"/>
  </mergeCells>
  <pageMargins left="1.299212598425197" right="0.70866141732283472" top="1.1417322834645669" bottom="0.74803149606299213" header="0.31496062992125984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O11" sqref="O11"/>
    </sheetView>
  </sheetViews>
  <sheetFormatPr baseColWidth="10" defaultRowHeight="15" x14ac:dyDescent="0.25"/>
  <cols>
    <col min="1" max="1" width="4.5703125" customWidth="1"/>
    <col min="2" max="2" width="31.85546875" customWidth="1"/>
    <col min="3" max="3" width="12.140625" customWidth="1"/>
    <col min="4" max="4" width="8.85546875" customWidth="1"/>
    <col min="7" max="7" width="9.7109375" customWidth="1"/>
    <col min="8" max="8" width="11.42578125" customWidth="1"/>
    <col min="9" max="9" width="25.140625" customWidth="1"/>
  </cols>
  <sheetData>
    <row r="2" spans="1:9" ht="15.75" x14ac:dyDescent="0.25">
      <c r="A2" s="610" t="s">
        <v>173</v>
      </c>
      <c r="B2" s="610"/>
      <c r="C2" s="610"/>
      <c r="D2" s="610"/>
      <c r="E2" s="610"/>
      <c r="F2" s="610"/>
      <c r="G2" s="610"/>
      <c r="H2" s="610"/>
      <c r="I2" s="610"/>
    </row>
    <row r="3" spans="1:9" ht="23.25" x14ac:dyDescent="0.25">
      <c r="A3" s="610" t="s">
        <v>573</v>
      </c>
      <c r="B3" s="610"/>
      <c r="C3" s="610"/>
      <c r="D3" s="610"/>
      <c r="E3" s="610"/>
      <c r="F3" s="610"/>
      <c r="G3" s="610"/>
      <c r="H3" s="610"/>
      <c r="I3" s="610"/>
    </row>
    <row r="4" spans="1:9" x14ac:dyDescent="0.25">
      <c r="A4" s="607" t="s">
        <v>547</v>
      </c>
      <c r="B4" s="607"/>
      <c r="C4" s="607"/>
      <c r="D4" s="607"/>
      <c r="E4" s="607"/>
      <c r="F4" s="607"/>
      <c r="G4" s="607"/>
      <c r="H4" s="607"/>
      <c r="I4" s="607"/>
    </row>
    <row r="5" spans="1:9" ht="22.5" x14ac:dyDescent="0.25">
      <c r="A5" s="254" t="s">
        <v>175</v>
      </c>
      <c r="B5" s="254" t="s">
        <v>3</v>
      </c>
      <c r="C5" s="254" t="s">
        <v>177</v>
      </c>
      <c r="D5" s="254" t="s">
        <v>178</v>
      </c>
      <c r="E5" s="254" t="s">
        <v>179</v>
      </c>
      <c r="F5" s="254" t="s">
        <v>194</v>
      </c>
      <c r="G5" s="254" t="s">
        <v>277</v>
      </c>
      <c r="H5" s="254" t="s">
        <v>393</v>
      </c>
      <c r="I5" s="317" t="s">
        <v>180</v>
      </c>
    </row>
    <row r="6" spans="1:9" x14ac:dyDescent="0.25">
      <c r="A6" s="617" t="s">
        <v>548</v>
      </c>
      <c r="B6" s="618"/>
      <c r="C6" s="618"/>
      <c r="D6" s="618"/>
      <c r="E6" s="618"/>
      <c r="F6" s="618"/>
      <c r="G6" s="618"/>
      <c r="H6" s="618"/>
      <c r="I6" s="619"/>
    </row>
    <row r="7" spans="1:9" ht="22.5" x14ac:dyDescent="0.25">
      <c r="A7" s="345">
        <v>1</v>
      </c>
      <c r="B7" s="258" t="s">
        <v>549</v>
      </c>
      <c r="C7" s="43" t="s">
        <v>550</v>
      </c>
      <c r="D7" s="270" t="s">
        <v>205</v>
      </c>
      <c r="E7" s="263">
        <v>8684</v>
      </c>
      <c r="F7" s="263">
        <f>E7/2</f>
        <v>4342</v>
      </c>
      <c r="G7" s="347"/>
      <c r="H7" s="263">
        <f>E7-F7</f>
        <v>4342</v>
      </c>
      <c r="I7" s="219"/>
    </row>
    <row r="8" spans="1:9" ht="22.5" x14ac:dyDescent="0.25">
      <c r="A8" s="345">
        <f>SUM(A7+1)</f>
        <v>2</v>
      </c>
      <c r="B8" s="258" t="s">
        <v>551</v>
      </c>
      <c r="C8" s="43" t="s">
        <v>552</v>
      </c>
      <c r="D8" s="270" t="s">
        <v>205</v>
      </c>
      <c r="E8" s="263">
        <v>8684</v>
      </c>
      <c r="F8" s="263">
        <f t="shared" ref="F8:F17" si="0">E8/2</f>
        <v>4342</v>
      </c>
      <c r="G8" s="347"/>
      <c r="H8" s="263">
        <f t="shared" ref="H8:H17" si="1">E8-F8</f>
        <v>4342</v>
      </c>
      <c r="I8" s="219"/>
    </row>
    <row r="9" spans="1:9" ht="22.5" x14ac:dyDescent="0.25">
      <c r="A9" s="345">
        <v>3</v>
      </c>
      <c r="B9" s="258" t="s">
        <v>553</v>
      </c>
      <c r="C9" s="43" t="s">
        <v>554</v>
      </c>
      <c r="D9" s="270" t="s">
        <v>205</v>
      </c>
      <c r="E9" s="263">
        <v>8684</v>
      </c>
      <c r="F9" s="263">
        <f t="shared" si="0"/>
        <v>4342</v>
      </c>
      <c r="G9" s="347"/>
      <c r="H9" s="263">
        <f t="shared" si="1"/>
        <v>4342</v>
      </c>
      <c r="I9" s="219"/>
    </row>
    <row r="10" spans="1:9" ht="22.5" x14ac:dyDescent="0.25">
      <c r="A10" s="345">
        <v>4</v>
      </c>
      <c r="B10" s="258" t="s">
        <v>555</v>
      </c>
      <c r="C10" s="43" t="s">
        <v>558</v>
      </c>
      <c r="D10" s="270" t="s">
        <v>205</v>
      </c>
      <c r="E10" s="263">
        <v>6000</v>
      </c>
      <c r="F10" s="263">
        <f t="shared" si="0"/>
        <v>3000</v>
      </c>
      <c r="G10" s="347"/>
      <c r="H10" s="263">
        <f t="shared" si="1"/>
        <v>3000</v>
      </c>
      <c r="I10" s="219"/>
    </row>
    <row r="11" spans="1:9" ht="22.5" x14ac:dyDescent="0.25">
      <c r="A11" s="345">
        <f t="shared" ref="A11" si="2">SUM(A10+1)</f>
        <v>5</v>
      </c>
      <c r="B11" s="258" t="s">
        <v>556</v>
      </c>
      <c r="C11" s="43" t="s">
        <v>557</v>
      </c>
      <c r="D11" s="270" t="s">
        <v>205</v>
      </c>
      <c r="E11" s="263">
        <v>10600</v>
      </c>
      <c r="F11" s="263">
        <f t="shared" si="0"/>
        <v>5300</v>
      </c>
      <c r="G11" s="347"/>
      <c r="H11" s="263">
        <f t="shared" si="1"/>
        <v>5300</v>
      </c>
      <c r="I11" s="219"/>
    </row>
    <row r="12" spans="1:9" x14ac:dyDescent="0.25">
      <c r="A12" s="345">
        <v>6</v>
      </c>
      <c r="B12" s="258" t="s">
        <v>560</v>
      </c>
      <c r="C12" s="43" t="s">
        <v>559</v>
      </c>
      <c r="D12" s="270" t="s">
        <v>205</v>
      </c>
      <c r="E12" s="263">
        <v>8684</v>
      </c>
      <c r="F12" s="263">
        <f t="shared" si="0"/>
        <v>4342</v>
      </c>
      <c r="G12" s="347"/>
      <c r="H12" s="263">
        <f t="shared" si="1"/>
        <v>4342</v>
      </c>
      <c r="I12" s="219"/>
    </row>
    <row r="13" spans="1:9" ht="22.5" x14ac:dyDescent="0.25">
      <c r="A13" s="345">
        <v>7</v>
      </c>
      <c r="B13" s="420" t="s">
        <v>561</v>
      </c>
      <c r="C13" s="142" t="s">
        <v>562</v>
      </c>
      <c r="D13" s="421" t="s">
        <v>205</v>
      </c>
      <c r="E13" s="422">
        <v>10600</v>
      </c>
      <c r="F13" s="263">
        <f t="shared" si="0"/>
        <v>5300</v>
      </c>
      <c r="G13" s="423"/>
      <c r="H13" s="263">
        <f t="shared" si="1"/>
        <v>5300</v>
      </c>
      <c r="I13" s="219"/>
    </row>
    <row r="14" spans="1:9" ht="24" x14ac:dyDescent="0.25">
      <c r="A14" s="345">
        <v>8</v>
      </c>
      <c r="B14" s="331" t="s">
        <v>574</v>
      </c>
      <c r="C14" s="275" t="s">
        <v>558</v>
      </c>
      <c r="D14" s="421" t="s">
        <v>205</v>
      </c>
      <c r="E14" s="422">
        <v>8000</v>
      </c>
      <c r="F14" s="263">
        <f t="shared" si="0"/>
        <v>4000</v>
      </c>
      <c r="G14" s="423"/>
      <c r="H14" s="263">
        <f t="shared" si="1"/>
        <v>4000</v>
      </c>
      <c r="I14" s="219"/>
    </row>
    <row r="15" spans="1:9" ht="24" x14ac:dyDescent="0.25">
      <c r="A15" s="345">
        <v>17</v>
      </c>
      <c r="B15" s="274" t="s">
        <v>535</v>
      </c>
      <c r="C15" s="275" t="s">
        <v>536</v>
      </c>
      <c r="D15" s="421" t="s">
        <v>205</v>
      </c>
      <c r="E15" s="437">
        <v>8000</v>
      </c>
      <c r="F15" s="263">
        <f t="shared" si="0"/>
        <v>4000</v>
      </c>
      <c r="G15" s="423"/>
      <c r="H15" s="263">
        <f t="shared" si="1"/>
        <v>4000</v>
      </c>
      <c r="I15" s="276"/>
    </row>
    <row r="16" spans="1:9" ht="24" x14ac:dyDescent="0.25">
      <c r="A16" s="345">
        <v>18</v>
      </c>
      <c r="B16" s="274" t="s">
        <v>515</v>
      </c>
      <c r="C16" s="275" t="s">
        <v>516</v>
      </c>
      <c r="D16" s="421" t="s">
        <v>205</v>
      </c>
      <c r="E16" s="437">
        <v>12000</v>
      </c>
      <c r="F16" s="263">
        <f t="shared" si="0"/>
        <v>6000</v>
      </c>
      <c r="G16" s="423"/>
      <c r="H16" s="263">
        <f t="shared" si="1"/>
        <v>6000</v>
      </c>
      <c r="I16" s="276"/>
    </row>
    <row r="17" spans="1:9" ht="24" x14ac:dyDescent="0.25">
      <c r="A17" s="345">
        <v>19</v>
      </c>
      <c r="B17" s="274" t="s">
        <v>239</v>
      </c>
      <c r="C17" s="275" t="s">
        <v>558</v>
      </c>
      <c r="D17" s="421" t="s">
        <v>205</v>
      </c>
      <c r="E17" s="437">
        <v>9600</v>
      </c>
      <c r="F17" s="263">
        <f t="shared" si="0"/>
        <v>4800</v>
      </c>
      <c r="G17" s="423"/>
      <c r="H17" s="263">
        <f t="shared" si="1"/>
        <v>4800</v>
      </c>
      <c r="I17" s="276"/>
    </row>
    <row r="18" spans="1:9" x14ac:dyDescent="0.25">
      <c r="A18" s="345">
        <v>20</v>
      </c>
      <c r="B18" s="420"/>
      <c r="C18" s="142"/>
      <c r="D18" s="421"/>
      <c r="E18" s="422"/>
      <c r="F18" s="422"/>
      <c r="G18" s="423"/>
      <c r="H18" s="422"/>
      <c r="I18" s="219"/>
    </row>
    <row r="19" spans="1:9" x14ac:dyDescent="0.25">
      <c r="A19" s="269"/>
      <c r="B19" s="269"/>
      <c r="C19" s="269"/>
      <c r="D19" s="318" t="s">
        <v>135</v>
      </c>
      <c r="E19" s="265">
        <f>SUM(E7:E18)</f>
        <v>99536</v>
      </c>
      <c r="F19" s="265">
        <f>SUM(F7:F18)</f>
        <v>49768</v>
      </c>
      <c r="G19" s="346"/>
      <c r="H19" s="375">
        <f>SUM(H7:H18)</f>
        <v>49768</v>
      </c>
      <c r="I19" s="219"/>
    </row>
    <row r="20" spans="1:9" x14ac:dyDescent="0.25">
      <c r="I20" s="2"/>
    </row>
    <row r="21" spans="1:9" x14ac:dyDescent="0.25">
      <c r="B21" s="613" t="s">
        <v>186</v>
      </c>
      <c r="C21" s="613"/>
      <c r="D21" s="94"/>
      <c r="E21" s="94"/>
      <c r="F21" s="548" t="s">
        <v>509</v>
      </c>
      <c r="G21" s="548"/>
      <c r="H21" s="548"/>
      <c r="I21" s="548"/>
    </row>
    <row r="22" spans="1:9" x14ac:dyDescent="0.25">
      <c r="B22" s="419"/>
      <c r="C22" s="419"/>
      <c r="D22" s="94"/>
      <c r="E22" s="94"/>
      <c r="F22" s="418"/>
      <c r="G22" s="418"/>
      <c r="H22" s="418"/>
      <c r="I22" s="418"/>
    </row>
    <row r="23" spans="1:9" x14ac:dyDescent="0.25">
      <c r="A23" s="100"/>
      <c r="B23" s="100"/>
      <c r="C23" s="101"/>
      <c r="D23" s="101"/>
      <c r="E23" s="101"/>
      <c r="F23" s="160"/>
      <c r="G23" s="160"/>
      <c r="H23" s="160"/>
      <c r="I23" s="160"/>
    </row>
    <row r="24" spans="1:9" x14ac:dyDescent="0.25">
      <c r="B24" s="612" t="s">
        <v>520</v>
      </c>
      <c r="C24" s="612"/>
      <c r="D24" s="94"/>
      <c r="E24" s="105"/>
      <c r="F24" s="576" t="s">
        <v>461</v>
      </c>
      <c r="G24" s="576"/>
      <c r="H24" s="576"/>
      <c r="I24" s="576"/>
    </row>
    <row r="25" spans="1:9" x14ac:dyDescent="0.25">
      <c r="A25" s="220"/>
      <c r="B25" s="50"/>
      <c r="C25" s="418"/>
      <c r="D25" s="418"/>
      <c r="E25" s="94"/>
      <c r="F25" s="50"/>
      <c r="G25" s="50"/>
      <c r="H25" s="104"/>
      <c r="I25" s="2"/>
    </row>
    <row r="26" spans="1:9" x14ac:dyDescent="0.25">
      <c r="A26" s="220"/>
      <c r="B26" s="50"/>
      <c r="C26" s="418"/>
      <c r="D26" s="418"/>
      <c r="E26" s="94"/>
      <c r="F26" s="50"/>
      <c r="G26" s="50"/>
      <c r="H26" s="104"/>
      <c r="I26" s="2"/>
    </row>
  </sheetData>
  <mergeCells count="8">
    <mergeCell ref="B24:C24"/>
    <mergeCell ref="F24:I24"/>
    <mergeCell ref="A6:I6"/>
    <mergeCell ref="A2:I2"/>
    <mergeCell ref="A3:I3"/>
    <mergeCell ref="A4:I4"/>
    <mergeCell ref="B21:C21"/>
    <mergeCell ref="F21:I21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F10" sqref="F10"/>
    </sheetView>
  </sheetViews>
  <sheetFormatPr baseColWidth="10" defaultRowHeight="15" x14ac:dyDescent="0.25"/>
  <cols>
    <col min="1" max="1" width="7.140625" customWidth="1"/>
    <col min="2" max="2" width="35.140625" customWidth="1"/>
    <col min="3" max="3" width="13.28515625" customWidth="1"/>
    <col min="4" max="4" width="24.5703125" customWidth="1"/>
    <col min="5" max="6" width="13" customWidth="1"/>
    <col min="7" max="7" width="32" customWidth="1"/>
    <col min="8" max="8" width="16.42578125" bestFit="1" customWidth="1"/>
    <col min="71" max="71" width="8.85546875" customWidth="1"/>
    <col min="72" max="72" width="23.140625" customWidth="1"/>
    <col min="73" max="73" width="53" customWidth="1"/>
    <col min="74" max="74" width="22.5703125" customWidth="1"/>
    <col min="327" max="327" width="8.85546875" customWidth="1"/>
    <col min="328" max="328" width="23.140625" customWidth="1"/>
    <col min="329" max="329" width="53" customWidth="1"/>
    <col min="330" max="330" width="22.5703125" customWidth="1"/>
    <col min="583" max="583" width="8.85546875" customWidth="1"/>
    <col min="584" max="584" width="23.140625" customWidth="1"/>
    <col min="585" max="585" width="53" customWidth="1"/>
    <col min="586" max="586" width="22.5703125" customWidth="1"/>
    <col min="839" max="839" width="8.85546875" customWidth="1"/>
    <col min="840" max="840" width="23.140625" customWidth="1"/>
    <col min="841" max="841" width="53" customWidth="1"/>
    <col min="842" max="842" width="22.5703125" customWidth="1"/>
    <col min="1095" max="1095" width="8.85546875" customWidth="1"/>
    <col min="1096" max="1096" width="23.140625" customWidth="1"/>
    <col min="1097" max="1097" width="53" customWidth="1"/>
    <col min="1098" max="1098" width="22.5703125" customWidth="1"/>
    <col min="1351" max="1351" width="8.85546875" customWidth="1"/>
    <col min="1352" max="1352" width="23.140625" customWidth="1"/>
    <col min="1353" max="1353" width="53" customWidth="1"/>
    <col min="1354" max="1354" width="22.5703125" customWidth="1"/>
    <col min="1607" max="1607" width="8.85546875" customWidth="1"/>
    <col min="1608" max="1608" width="23.140625" customWidth="1"/>
    <col min="1609" max="1609" width="53" customWidth="1"/>
    <col min="1610" max="1610" width="22.5703125" customWidth="1"/>
    <col min="1863" max="1863" width="8.85546875" customWidth="1"/>
    <col min="1864" max="1864" width="23.140625" customWidth="1"/>
    <col min="1865" max="1865" width="53" customWidth="1"/>
    <col min="1866" max="1866" width="22.5703125" customWidth="1"/>
    <col min="2119" max="2119" width="8.85546875" customWidth="1"/>
    <col min="2120" max="2120" width="23.140625" customWidth="1"/>
    <col min="2121" max="2121" width="53" customWidth="1"/>
    <col min="2122" max="2122" width="22.5703125" customWidth="1"/>
    <col min="2375" max="2375" width="8.85546875" customWidth="1"/>
    <col min="2376" max="2376" width="23.140625" customWidth="1"/>
    <col min="2377" max="2377" width="53" customWidth="1"/>
    <col min="2378" max="2378" width="22.5703125" customWidth="1"/>
    <col min="2631" max="2631" width="8.85546875" customWidth="1"/>
    <col min="2632" max="2632" width="23.140625" customWidth="1"/>
    <col min="2633" max="2633" width="53" customWidth="1"/>
    <col min="2634" max="2634" width="22.5703125" customWidth="1"/>
    <col min="2887" max="2887" width="8.85546875" customWidth="1"/>
    <col min="2888" max="2888" width="23.140625" customWidth="1"/>
    <col min="2889" max="2889" width="53" customWidth="1"/>
    <col min="2890" max="2890" width="22.5703125" customWidth="1"/>
    <col min="3143" max="3143" width="8.85546875" customWidth="1"/>
    <col min="3144" max="3144" width="23.140625" customWidth="1"/>
    <col min="3145" max="3145" width="53" customWidth="1"/>
    <col min="3146" max="3146" width="22.5703125" customWidth="1"/>
    <col min="3399" max="3399" width="8.85546875" customWidth="1"/>
    <col min="3400" max="3400" width="23.140625" customWidth="1"/>
    <col min="3401" max="3401" width="53" customWidth="1"/>
    <col min="3402" max="3402" width="22.5703125" customWidth="1"/>
    <col min="3655" max="3655" width="8.85546875" customWidth="1"/>
    <col min="3656" max="3656" width="23.140625" customWidth="1"/>
    <col min="3657" max="3657" width="53" customWidth="1"/>
    <col min="3658" max="3658" width="22.5703125" customWidth="1"/>
    <col min="3911" max="3911" width="8.85546875" customWidth="1"/>
    <col min="3912" max="3912" width="23.140625" customWidth="1"/>
    <col min="3913" max="3913" width="53" customWidth="1"/>
    <col min="3914" max="3914" width="22.5703125" customWidth="1"/>
    <col min="4167" max="4167" width="8.85546875" customWidth="1"/>
    <col min="4168" max="4168" width="23.140625" customWidth="1"/>
    <col min="4169" max="4169" width="53" customWidth="1"/>
    <col min="4170" max="4170" width="22.5703125" customWidth="1"/>
    <col min="4423" max="4423" width="8.85546875" customWidth="1"/>
    <col min="4424" max="4424" width="23.140625" customWidth="1"/>
    <col min="4425" max="4425" width="53" customWidth="1"/>
    <col min="4426" max="4426" width="22.5703125" customWidth="1"/>
    <col min="4679" max="4679" width="8.85546875" customWidth="1"/>
    <col min="4680" max="4680" width="23.140625" customWidth="1"/>
    <col min="4681" max="4681" width="53" customWidth="1"/>
    <col min="4682" max="4682" width="22.5703125" customWidth="1"/>
    <col min="4935" max="4935" width="8.85546875" customWidth="1"/>
    <col min="4936" max="4936" width="23.140625" customWidth="1"/>
    <col min="4937" max="4937" width="53" customWidth="1"/>
    <col min="4938" max="4938" width="22.5703125" customWidth="1"/>
    <col min="5191" max="5191" width="8.85546875" customWidth="1"/>
    <col min="5192" max="5192" width="23.140625" customWidth="1"/>
    <col min="5193" max="5193" width="53" customWidth="1"/>
    <col min="5194" max="5194" width="22.5703125" customWidth="1"/>
    <col min="5447" max="5447" width="8.85546875" customWidth="1"/>
    <col min="5448" max="5448" width="23.140625" customWidth="1"/>
    <col min="5449" max="5449" width="53" customWidth="1"/>
    <col min="5450" max="5450" width="22.5703125" customWidth="1"/>
    <col min="5703" max="5703" width="8.85546875" customWidth="1"/>
    <col min="5704" max="5704" width="23.140625" customWidth="1"/>
    <col min="5705" max="5705" width="53" customWidth="1"/>
    <col min="5706" max="5706" width="22.5703125" customWidth="1"/>
    <col min="5959" max="5959" width="8.85546875" customWidth="1"/>
    <col min="5960" max="5960" width="23.140625" customWidth="1"/>
    <col min="5961" max="5961" width="53" customWidth="1"/>
    <col min="5962" max="5962" width="22.5703125" customWidth="1"/>
    <col min="6215" max="6215" width="8.85546875" customWidth="1"/>
    <col min="6216" max="6216" width="23.140625" customWidth="1"/>
    <col min="6217" max="6217" width="53" customWidth="1"/>
    <col min="6218" max="6218" width="22.5703125" customWidth="1"/>
    <col min="6471" max="6471" width="8.85546875" customWidth="1"/>
    <col min="6472" max="6472" width="23.140625" customWidth="1"/>
    <col min="6473" max="6473" width="53" customWidth="1"/>
    <col min="6474" max="6474" width="22.5703125" customWidth="1"/>
    <col min="6727" max="6727" width="8.85546875" customWidth="1"/>
    <col min="6728" max="6728" width="23.140625" customWidth="1"/>
    <col min="6729" max="6729" width="53" customWidth="1"/>
    <col min="6730" max="6730" width="22.5703125" customWidth="1"/>
    <col min="6983" max="6983" width="8.85546875" customWidth="1"/>
    <col min="6984" max="6984" width="23.140625" customWidth="1"/>
    <col min="6985" max="6985" width="53" customWidth="1"/>
    <col min="6986" max="6986" width="22.5703125" customWidth="1"/>
    <col min="7239" max="7239" width="8.85546875" customWidth="1"/>
    <col min="7240" max="7240" width="23.140625" customWidth="1"/>
    <col min="7241" max="7241" width="53" customWidth="1"/>
    <col min="7242" max="7242" width="22.5703125" customWidth="1"/>
    <col min="7495" max="7495" width="8.85546875" customWidth="1"/>
    <col min="7496" max="7496" width="23.140625" customWidth="1"/>
    <col min="7497" max="7497" width="53" customWidth="1"/>
    <col min="7498" max="7498" width="22.5703125" customWidth="1"/>
    <col min="7751" max="7751" width="8.85546875" customWidth="1"/>
    <col min="7752" max="7752" width="23.140625" customWidth="1"/>
    <col min="7753" max="7753" width="53" customWidth="1"/>
    <col min="7754" max="7754" width="22.5703125" customWidth="1"/>
    <col min="8007" max="8007" width="8.85546875" customWidth="1"/>
    <col min="8008" max="8008" width="23.140625" customWidth="1"/>
    <col min="8009" max="8009" width="53" customWidth="1"/>
    <col min="8010" max="8010" width="22.5703125" customWidth="1"/>
    <col min="8263" max="8263" width="8.85546875" customWidth="1"/>
    <col min="8264" max="8264" width="23.140625" customWidth="1"/>
    <col min="8265" max="8265" width="53" customWidth="1"/>
    <col min="8266" max="8266" width="22.5703125" customWidth="1"/>
    <col min="8519" max="8519" width="8.85546875" customWidth="1"/>
    <col min="8520" max="8520" width="23.140625" customWidth="1"/>
    <col min="8521" max="8521" width="53" customWidth="1"/>
    <col min="8522" max="8522" width="22.5703125" customWidth="1"/>
    <col min="8775" max="8775" width="8.85546875" customWidth="1"/>
    <col min="8776" max="8776" width="23.140625" customWidth="1"/>
    <col min="8777" max="8777" width="53" customWidth="1"/>
    <col min="8778" max="8778" width="22.5703125" customWidth="1"/>
    <col min="9031" max="9031" width="8.85546875" customWidth="1"/>
    <col min="9032" max="9032" width="23.140625" customWidth="1"/>
    <col min="9033" max="9033" width="53" customWidth="1"/>
    <col min="9034" max="9034" width="22.5703125" customWidth="1"/>
    <col min="9287" max="9287" width="8.85546875" customWidth="1"/>
    <col min="9288" max="9288" width="23.140625" customWidth="1"/>
    <col min="9289" max="9289" width="53" customWidth="1"/>
    <col min="9290" max="9290" width="22.5703125" customWidth="1"/>
    <col min="9543" max="9543" width="8.85546875" customWidth="1"/>
    <col min="9544" max="9544" width="23.140625" customWidth="1"/>
    <col min="9545" max="9545" width="53" customWidth="1"/>
    <col min="9546" max="9546" width="22.5703125" customWidth="1"/>
    <col min="9799" max="9799" width="8.85546875" customWidth="1"/>
    <col min="9800" max="9800" width="23.140625" customWidth="1"/>
    <col min="9801" max="9801" width="53" customWidth="1"/>
    <col min="9802" max="9802" width="22.5703125" customWidth="1"/>
    <col min="10055" max="10055" width="8.85546875" customWidth="1"/>
    <col min="10056" max="10056" width="23.140625" customWidth="1"/>
    <col min="10057" max="10057" width="53" customWidth="1"/>
    <col min="10058" max="10058" width="22.5703125" customWidth="1"/>
    <col min="10311" max="10311" width="8.85546875" customWidth="1"/>
    <col min="10312" max="10312" width="23.140625" customWidth="1"/>
    <col min="10313" max="10313" width="53" customWidth="1"/>
    <col min="10314" max="10314" width="22.5703125" customWidth="1"/>
    <col min="10567" max="10567" width="8.85546875" customWidth="1"/>
    <col min="10568" max="10568" width="23.140625" customWidth="1"/>
    <col min="10569" max="10569" width="53" customWidth="1"/>
    <col min="10570" max="10570" width="22.5703125" customWidth="1"/>
    <col min="10823" max="10823" width="8.85546875" customWidth="1"/>
    <col min="10824" max="10824" width="23.140625" customWidth="1"/>
    <col min="10825" max="10825" width="53" customWidth="1"/>
    <col min="10826" max="10826" width="22.5703125" customWidth="1"/>
    <col min="11079" max="11079" width="8.85546875" customWidth="1"/>
    <col min="11080" max="11080" width="23.140625" customWidth="1"/>
    <col min="11081" max="11081" width="53" customWidth="1"/>
    <col min="11082" max="11082" width="22.5703125" customWidth="1"/>
    <col min="11335" max="11335" width="8.85546875" customWidth="1"/>
    <col min="11336" max="11336" width="23.140625" customWidth="1"/>
    <col min="11337" max="11337" width="53" customWidth="1"/>
    <col min="11338" max="11338" width="22.5703125" customWidth="1"/>
    <col min="11591" max="11591" width="8.85546875" customWidth="1"/>
    <col min="11592" max="11592" width="23.140625" customWidth="1"/>
    <col min="11593" max="11593" width="53" customWidth="1"/>
    <col min="11594" max="11594" width="22.5703125" customWidth="1"/>
    <col min="11847" max="11847" width="8.85546875" customWidth="1"/>
    <col min="11848" max="11848" width="23.140625" customWidth="1"/>
    <col min="11849" max="11849" width="53" customWidth="1"/>
    <col min="11850" max="11850" width="22.5703125" customWidth="1"/>
    <col min="12103" max="12103" width="8.85546875" customWidth="1"/>
    <col min="12104" max="12104" width="23.140625" customWidth="1"/>
    <col min="12105" max="12105" width="53" customWidth="1"/>
    <col min="12106" max="12106" width="22.5703125" customWidth="1"/>
    <col min="12359" max="12359" width="8.85546875" customWidth="1"/>
    <col min="12360" max="12360" width="23.140625" customWidth="1"/>
    <col min="12361" max="12361" width="53" customWidth="1"/>
    <col min="12362" max="12362" width="22.5703125" customWidth="1"/>
    <col min="12615" max="12615" width="8.85546875" customWidth="1"/>
    <col min="12616" max="12616" width="23.140625" customWidth="1"/>
    <col min="12617" max="12617" width="53" customWidth="1"/>
    <col min="12618" max="12618" width="22.5703125" customWidth="1"/>
    <col min="12871" max="12871" width="8.85546875" customWidth="1"/>
    <col min="12872" max="12872" width="23.140625" customWidth="1"/>
    <col min="12873" max="12873" width="53" customWidth="1"/>
    <col min="12874" max="12874" width="22.5703125" customWidth="1"/>
    <col min="13127" max="13127" width="8.85546875" customWidth="1"/>
    <col min="13128" max="13128" width="23.140625" customWidth="1"/>
    <col min="13129" max="13129" width="53" customWidth="1"/>
    <col min="13130" max="13130" width="22.5703125" customWidth="1"/>
    <col min="13383" max="13383" width="8.85546875" customWidth="1"/>
    <col min="13384" max="13384" width="23.140625" customWidth="1"/>
    <col min="13385" max="13385" width="53" customWidth="1"/>
    <col min="13386" max="13386" width="22.5703125" customWidth="1"/>
    <col min="13639" max="13639" width="8.85546875" customWidth="1"/>
    <col min="13640" max="13640" width="23.140625" customWidth="1"/>
    <col min="13641" max="13641" width="53" customWidth="1"/>
    <col min="13642" max="13642" width="22.5703125" customWidth="1"/>
    <col min="13895" max="13895" width="8.85546875" customWidth="1"/>
    <col min="13896" max="13896" width="23.140625" customWidth="1"/>
    <col min="13897" max="13897" width="53" customWidth="1"/>
    <col min="13898" max="13898" width="22.5703125" customWidth="1"/>
    <col min="14151" max="14151" width="8.85546875" customWidth="1"/>
    <col min="14152" max="14152" width="23.140625" customWidth="1"/>
    <col min="14153" max="14153" width="53" customWidth="1"/>
    <col min="14154" max="14154" width="22.5703125" customWidth="1"/>
    <col min="14407" max="14407" width="8.85546875" customWidth="1"/>
    <col min="14408" max="14408" width="23.140625" customWidth="1"/>
    <col min="14409" max="14409" width="53" customWidth="1"/>
    <col min="14410" max="14410" width="22.5703125" customWidth="1"/>
    <col min="14663" max="14663" width="8.85546875" customWidth="1"/>
    <col min="14664" max="14664" width="23.140625" customWidth="1"/>
    <col min="14665" max="14665" width="53" customWidth="1"/>
    <col min="14666" max="14666" width="22.5703125" customWidth="1"/>
    <col min="14919" max="14919" width="8.85546875" customWidth="1"/>
    <col min="14920" max="14920" width="23.140625" customWidth="1"/>
    <col min="14921" max="14921" width="53" customWidth="1"/>
    <col min="14922" max="14922" width="22.5703125" customWidth="1"/>
    <col min="15175" max="15175" width="8.85546875" customWidth="1"/>
    <col min="15176" max="15176" width="23.140625" customWidth="1"/>
    <col min="15177" max="15177" width="53" customWidth="1"/>
    <col min="15178" max="15178" width="22.5703125" customWidth="1"/>
    <col min="15431" max="15431" width="8.85546875" customWidth="1"/>
    <col min="15432" max="15432" width="23.140625" customWidth="1"/>
    <col min="15433" max="15433" width="53" customWidth="1"/>
    <col min="15434" max="15434" width="22.5703125" customWidth="1"/>
    <col min="15687" max="15687" width="8.85546875" customWidth="1"/>
    <col min="15688" max="15688" width="23.140625" customWidth="1"/>
    <col min="15689" max="15689" width="53" customWidth="1"/>
    <col min="15690" max="15690" width="22.5703125" customWidth="1"/>
    <col min="15943" max="15943" width="8.85546875" customWidth="1"/>
    <col min="15944" max="15944" width="23.140625" customWidth="1"/>
    <col min="15945" max="15945" width="53" customWidth="1"/>
    <col min="15946" max="15946" width="22.5703125" customWidth="1"/>
  </cols>
  <sheetData>
    <row r="1" spans="1:8" ht="27" customHeight="1" x14ac:dyDescent="0.25">
      <c r="A1" s="623" t="s">
        <v>473</v>
      </c>
      <c r="B1" s="624"/>
      <c r="C1" s="624"/>
      <c r="D1" s="624"/>
      <c r="E1" s="624"/>
      <c r="F1" s="624"/>
      <c r="G1" s="625"/>
    </row>
    <row r="2" spans="1:8" ht="24" customHeight="1" x14ac:dyDescent="0.25">
      <c r="A2" s="626" t="s">
        <v>478</v>
      </c>
      <c r="B2" s="627"/>
      <c r="C2" s="627"/>
      <c r="D2" s="627"/>
      <c r="E2" s="627"/>
      <c r="F2" s="627"/>
      <c r="G2" s="628"/>
    </row>
    <row r="3" spans="1:8" ht="28.5" customHeight="1" x14ac:dyDescent="0.4">
      <c r="A3" s="626" t="s">
        <v>531</v>
      </c>
      <c r="B3" s="627"/>
      <c r="C3" s="627"/>
      <c r="D3" s="627"/>
      <c r="E3" s="627"/>
      <c r="F3" s="627"/>
      <c r="G3" s="628"/>
    </row>
    <row r="4" spans="1:8" ht="1.1499999999999999" customHeight="1" thickBot="1" x14ac:dyDescent="0.3">
      <c r="A4" s="187"/>
      <c r="B4" s="227"/>
      <c r="C4" s="227"/>
      <c r="D4" s="52"/>
      <c r="E4" s="52"/>
      <c r="F4" s="52"/>
      <c r="G4" s="511"/>
    </row>
    <row r="5" spans="1:8" ht="29.25" customHeight="1" thickBot="1" x14ac:dyDescent="0.3">
      <c r="A5" s="525" t="s">
        <v>399</v>
      </c>
      <c r="B5" s="526" t="s">
        <v>3</v>
      </c>
      <c r="C5" s="526"/>
      <c r="D5" s="526" t="s">
        <v>329</v>
      </c>
      <c r="E5" s="527" t="s">
        <v>208</v>
      </c>
      <c r="F5" s="528" t="s">
        <v>170</v>
      </c>
      <c r="G5" s="529" t="s">
        <v>14</v>
      </c>
    </row>
    <row r="6" spans="1:8" s="305" customFormat="1" ht="31.5" customHeight="1" x14ac:dyDescent="0.25">
      <c r="A6" s="518">
        <v>1</v>
      </c>
      <c r="B6" s="519" t="s">
        <v>442</v>
      </c>
      <c r="C6" s="520"/>
      <c r="D6" s="521" t="s">
        <v>417</v>
      </c>
      <c r="E6" s="522">
        <v>1000</v>
      </c>
      <c r="F6" s="523">
        <v>500</v>
      </c>
      <c r="G6" s="524"/>
      <c r="H6" s="319"/>
    </row>
    <row r="7" spans="1:8" s="305" customFormat="1" ht="29.25" customHeight="1" x14ac:dyDescent="0.25">
      <c r="A7" s="512">
        <v>3</v>
      </c>
      <c r="B7" s="334" t="s">
        <v>494</v>
      </c>
      <c r="C7" s="440">
        <v>827040134</v>
      </c>
      <c r="D7" s="510" t="s">
        <v>171</v>
      </c>
      <c r="E7" s="424">
        <v>2392</v>
      </c>
      <c r="F7" s="425">
        <v>1196</v>
      </c>
      <c r="G7" s="513"/>
    </row>
    <row r="8" spans="1:8" s="305" customFormat="1" ht="40.5" customHeight="1" x14ac:dyDescent="0.25">
      <c r="A8" s="512">
        <v>4</v>
      </c>
      <c r="B8" s="334" t="s">
        <v>467</v>
      </c>
      <c r="C8" s="440"/>
      <c r="D8" s="510" t="s">
        <v>420</v>
      </c>
      <c r="E8" s="424">
        <v>1456</v>
      </c>
      <c r="F8" s="425">
        <v>728</v>
      </c>
      <c r="G8" s="513"/>
    </row>
    <row r="9" spans="1:8" s="305" customFormat="1" ht="32.25" customHeight="1" x14ac:dyDescent="0.25">
      <c r="A9" s="512">
        <v>5</v>
      </c>
      <c r="B9" s="334" t="s">
        <v>421</v>
      </c>
      <c r="C9" s="440"/>
      <c r="D9" s="510" t="s">
        <v>422</v>
      </c>
      <c r="E9" s="424">
        <v>1000</v>
      </c>
      <c r="F9" s="425">
        <v>500</v>
      </c>
      <c r="G9" s="513"/>
    </row>
    <row r="10" spans="1:8" s="305" customFormat="1" ht="30.75" customHeight="1" x14ac:dyDescent="0.25">
      <c r="A10" s="512">
        <v>6</v>
      </c>
      <c r="B10" s="334" t="s">
        <v>493</v>
      </c>
      <c r="C10" s="440">
        <v>827039535</v>
      </c>
      <c r="D10" s="510" t="s">
        <v>449</v>
      </c>
      <c r="E10" s="424">
        <v>2392</v>
      </c>
      <c r="F10" s="425">
        <v>1196</v>
      </c>
      <c r="G10" s="514"/>
      <c r="H10" s="320"/>
    </row>
    <row r="11" spans="1:8" s="2" customFormat="1" ht="21" customHeight="1" thickBot="1" x14ac:dyDescent="0.35">
      <c r="A11" s="515"/>
      <c r="B11" s="631" t="s">
        <v>172</v>
      </c>
      <c r="C11" s="631"/>
      <c r="D11" s="632"/>
      <c r="E11" s="516">
        <f>E6+E7+E8+E9+E10</f>
        <v>8240</v>
      </c>
      <c r="F11" s="516">
        <f>SUM(F6:F10)</f>
        <v>4120</v>
      </c>
      <c r="G11" s="517"/>
    </row>
    <row r="12" spans="1:8" s="2" customFormat="1" ht="21" customHeight="1" x14ac:dyDescent="0.3">
      <c r="D12" s="241"/>
      <c r="E12" s="242"/>
      <c r="F12" s="242"/>
    </row>
    <row r="13" spans="1:8" s="2" customFormat="1" ht="21" customHeight="1" x14ac:dyDescent="0.3">
      <c r="D13" s="241"/>
      <c r="E13" s="242"/>
      <c r="F13" s="242"/>
    </row>
    <row r="14" spans="1:8" s="2" customFormat="1" ht="21" customHeight="1" x14ac:dyDescent="0.25">
      <c r="B14" s="94"/>
      <c r="C14" s="94"/>
      <c r="D14" s="50"/>
      <c r="E14" s="160"/>
      <c r="F14" s="160"/>
      <c r="G14" s="94"/>
      <c r="H14" s="94"/>
    </row>
    <row r="15" spans="1:8" s="2" customFormat="1" ht="22.5" customHeight="1" x14ac:dyDescent="0.25">
      <c r="B15" s="50"/>
      <c r="C15" s="50"/>
      <c r="D15" s="50"/>
      <c r="E15" s="160"/>
      <c r="F15" s="160"/>
      <c r="G15" s="94"/>
      <c r="H15" s="94"/>
    </row>
    <row r="16" spans="1:8" s="2" customFormat="1" ht="22.5" customHeight="1" x14ac:dyDescent="0.25">
      <c r="B16" s="613" t="s">
        <v>26</v>
      </c>
      <c r="C16" s="613"/>
      <c r="E16" s="160"/>
      <c r="F16" s="160" t="s">
        <v>509</v>
      </c>
      <c r="G16" s="160"/>
      <c r="H16" s="92"/>
    </row>
    <row r="17" spans="1:8" s="2" customFormat="1" ht="34.5" customHeight="1" x14ac:dyDescent="0.25">
      <c r="B17" s="561"/>
      <c r="C17" s="561"/>
      <c r="D17" s="428"/>
      <c r="E17" s="530"/>
      <c r="F17" s="530"/>
      <c r="G17" s="530"/>
      <c r="H17" s="94"/>
    </row>
    <row r="18" spans="1:8" s="2" customFormat="1" ht="34.5" customHeight="1" x14ac:dyDescent="0.25">
      <c r="B18" s="634" t="s">
        <v>520</v>
      </c>
      <c r="C18" s="634"/>
      <c r="E18" s="633" t="s">
        <v>486</v>
      </c>
      <c r="F18" s="633"/>
      <c r="G18" s="633"/>
      <c r="H18" s="94"/>
    </row>
    <row r="19" spans="1:8" s="2" customFormat="1" ht="34.5" customHeight="1" x14ac:dyDescent="0.25">
      <c r="B19" s="231"/>
      <c r="C19" s="341"/>
      <c r="D19" s="230"/>
      <c r="E19" s="371"/>
      <c r="F19" s="264"/>
      <c r="G19" s="230"/>
      <c r="H19" s="94"/>
    </row>
    <row r="20" spans="1:8" s="2" customFormat="1" ht="34.5" customHeight="1" x14ac:dyDescent="0.25">
      <c r="B20" s="397"/>
      <c r="C20" s="397"/>
      <c r="D20" s="395"/>
      <c r="E20" s="395"/>
      <c r="F20" s="395"/>
      <c r="G20" s="395"/>
      <c r="H20" s="94"/>
    </row>
    <row r="21" spans="1:8" s="2" customFormat="1" ht="34.5" customHeight="1" x14ac:dyDescent="0.25">
      <c r="B21" s="231"/>
      <c r="C21" s="341"/>
      <c r="D21" s="230"/>
      <c r="E21" s="371"/>
      <c r="F21" s="264"/>
      <c r="G21" s="230"/>
      <c r="H21" s="94"/>
    </row>
    <row r="22" spans="1:8" s="2" customFormat="1" ht="34.5" customHeight="1" x14ac:dyDescent="0.25">
      <c r="B22" s="397"/>
      <c r="C22" s="397"/>
      <c r="D22" s="395"/>
      <c r="E22" s="395"/>
      <c r="F22" s="395"/>
      <c r="G22" s="395"/>
      <c r="H22" s="94"/>
    </row>
    <row r="23" spans="1:8" s="2" customFormat="1" ht="34.5" customHeight="1" x14ac:dyDescent="0.25">
      <c r="B23" s="257"/>
      <c r="C23" s="341"/>
      <c r="D23" s="256"/>
      <c r="E23" s="371"/>
      <c r="F23" s="264"/>
      <c r="G23" s="256"/>
      <c r="H23" s="94"/>
    </row>
    <row r="24" spans="1:8" s="2" customFormat="1" ht="34.5" customHeight="1" x14ac:dyDescent="0.25">
      <c r="B24" s="257"/>
      <c r="C24" s="341"/>
      <c r="D24" s="256"/>
      <c r="E24" s="371"/>
      <c r="F24" s="264"/>
      <c r="G24" s="256"/>
      <c r="H24" s="94"/>
    </row>
    <row r="25" spans="1:8" s="2" customFormat="1" ht="34.5" customHeight="1" x14ac:dyDescent="0.25">
      <c r="B25" s="257"/>
      <c r="C25" s="341"/>
      <c r="D25" s="256"/>
      <c r="E25" s="371"/>
      <c r="F25" s="264"/>
      <c r="G25" s="256"/>
      <c r="H25" s="94"/>
    </row>
    <row r="26" spans="1:8" s="2" customFormat="1" ht="29.25" customHeight="1" x14ac:dyDescent="0.25">
      <c r="B26" s="86"/>
      <c r="C26" s="86"/>
      <c r="D26" s="87"/>
      <c r="E26" s="80"/>
      <c r="F26" s="80"/>
      <c r="G26" s="81"/>
      <c r="H26" s="81"/>
    </row>
    <row r="27" spans="1:8" s="2" customFormat="1" ht="29.25" customHeight="1" x14ac:dyDescent="0.25">
      <c r="B27" s="86"/>
      <c r="C27" s="86"/>
      <c r="D27" s="87"/>
      <c r="E27" s="80"/>
      <c r="F27" s="80"/>
      <c r="G27" s="229"/>
      <c r="H27" s="229"/>
    </row>
    <row r="28" spans="1:8" s="2" customFormat="1" ht="23.25" customHeight="1" x14ac:dyDescent="0.25">
      <c r="A28" s="629" t="s">
        <v>474</v>
      </c>
      <c r="B28" s="629"/>
      <c r="C28" s="629"/>
      <c r="D28" s="629"/>
      <c r="E28" s="629"/>
      <c r="F28" s="629"/>
      <c r="G28" s="629"/>
      <c r="H28" s="240"/>
    </row>
    <row r="29" spans="1:8" s="2" customFormat="1" ht="24.75" customHeight="1" x14ac:dyDescent="0.25">
      <c r="A29" s="629" t="s">
        <v>398</v>
      </c>
      <c r="B29" s="629"/>
      <c r="C29" s="629"/>
      <c r="D29" s="629"/>
      <c r="E29" s="629"/>
      <c r="F29" s="629"/>
      <c r="G29" s="629"/>
      <c r="H29" s="240"/>
    </row>
    <row r="30" spans="1:8" s="2" customFormat="1" ht="24" customHeight="1" x14ac:dyDescent="0.35">
      <c r="A30" s="630" t="s">
        <v>532</v>
      </c>
      <c r="B30" s="630"/>
      <c r="C30" s="630"/>
      <c r="D30" s="630"/>
      <c r="E30" s="630"/>
      <c r="F30" s="630"/>
      <c r="G30" s="630"/>
      <c r="H30" s="240"/>
    </row>
    <row r="31" spans="1:8" s="2" customFormat="1" ht="12.75" customHeight="1" x14ac:dyDescent="0.25">
      <c r="B31" s="234"/>
      <c r="C31" s="234"/>
      <c r="D31" s="233"/>
      <c r="E31" s="212"/>
      <c r="F31" s="212"/>
      <c r="G31" s="240"/>
      <c r="H31" s="240"/>
    </row>
    <row r="32" spans="1:8" s="2" customFormat="1" ht="23.25" customHeight="1" x14ac:dyDescent="0.3">
      <c r="A32" s="384" t="s">
        <v>399</v>
      </c>
      <c r="B32" s="385" t="s">
        <v>3</v>
      </c>
      <c r="C32" s="386" t="s">
        <v>277</v>
      </c>
      <c r="D32" s="385" t="s">
        <v>329</v>
      </c>
      <c r="E32" s="384"/>
      <c r="F32" s="387" t="s">
        <v>508</v>
      </c>
      <c r="G32" s="388" t="s">
        <v>14</v>
      </c>
      <c r="H32" s="240"/>
    </row>
    <row r="33" spans="1:8" s="2" customFormat="1" ht="24.75" customHeight="1" x14ac:dyDescent="0.3">
      <c r="A33" s="361">
        <v>1</v>
      </c>
      <c r="B33" s="329" t="s">
        <v>401</v>
      </c>
      <c r="C33" s="351">
        <v>827039950</v>
      </c>
      <c r="D33" s="376" t="s">
        <v>402</v>
      </c>
      <c r="E33" s="170">
        <v>2800</v>
      </c>
      <c r="F33" s="18">
        <v>1400</v>
      </c>
      <c r="G33" s="378"/>
      <c r="H33" s="240"/>
    </row>
    <row r="34" spans="1:8" s="2" customFormat="1" ht="24.75" customHeight="1" x14ac:dyDescent="0.3">
      <c r="A34" s="361">
        <v>2</v>
      </c>
      <c r="B34" s="531"/>
      <c r="C34" s="532">
        <v>827039683</v>
      </c>
      <c r="D34" s="533" t="s">
        <v>533</v>
      </c>
      <c r="E34" s="534"/>
      <c r="F34" s="111"/>
      <c r="G34" s="535"/>
      <c r="H34" s="240"/>
    </row>
    <row r="35" spans="1:8" s="2" customFormat="1" ht="30.75" customHeight="1" x14ac:dyDescent="0.3">
      <c r="A35" s="355">
        <v>3</v>
      </c>
      <c r="B35" s="329" t="s">
        <v>495</v>
      </c>
      <c r="C35" s="351">
        <v>827040339</v>
      </c>
      <c r="D35" s="330" t="s">
        <v>423</v>
      </c>
      <c r="E35" s="170">
        <v>2392</v>
      </c>
      <c r="F35" s="18">
        <v>1196</v>
      </c>
      <c r="G35" s="378"/>
      <c r="H35" s="240"/>
    </row>
    <row r="36" spans="1:8" s="2" customFormat="1" ht="24.75" customHeight="1" x14ac:dyDescent="0.3">
      <c r="A36" s="356">
        <v>4</v>
      </c>
      <c r="B36" s="350" t="s">
        <v>487</v>
      </c>
      <c r="C36" s="352">
        <v>827039713</v>
      </c>
      <c r="D36" s="377" t="s">
        <v>488</v>
      </c>
      <c r="E36" s="349">
        <v>800</v>
      </c>
      <c r="F36" s="18">
        <v>400</v>
      </c>
      <c r="G36" s="379"/>
      <c r="H36" s="240"/>
    </row>
    <row r="37" spans="1:8" s="2" customFormat="1" ht="26.25" customHeight="1" x14ac:dyDescent="0.25">
      <c r="A37" s="391"/>
      <c r="B37" s="620" t="s">
        <v>172</v>
      </c>
      <c r="C37" s="621"/>
      <c r="D37" s="622"/>
      <c r="E37" s="536">
        <f>E33+E34+E35+E36</f>
        <v>5992</v>
      </c>
      <c r="F37" s="536">
        <f>F33+F34+F35+F36</f>
        <v>2996</v>
      </c>
      <c r="G37" s="391"/>
      <c r="H37" s="240"/>
    </row>
    <row r="38" spans="1:8" s="2" customFormat="1" ht="30" customHeight="1" x14ac:dyDescent="0.25">
      <c r="B38" s="235"/>
      <c r="C38" s="235"/>
      <c r="D38" s="236"/>
      <c r="E38" s="212"/>
      <c r="F38" s="212"/>
      <c r="G38" s="240"/>
      <c r="H38" s="240"/>
    </row>
    <row r="39" spans="1:8" s="2" customFormat="1" ht="30" customHeight="1" x14ac:dyDescent="0.25">
      <c r="B39" s="235"/>
      <c r="C39" s="235"/>
      <c r="D39" s="236"/>
      <c r="E39" s="212"/>
      <c r="F39" s="212"/>
      <c r="G39" s="240"/>
      <c r="H39" s="240"/>
    </row>
    <row r="40" spans="1:8" s="2" customFormat="1" ht="30" customHeight="1" x14ac:dyDescent="0.25">
      <c r="B40" s="235"/>
      <c r="C40" s="235"/>
      <c r="D40" s="236"/>
      <c r="E40" s="212"/>
      <c r="F40" s="212"/>
      <c r="G40" s="240"/>
      <c r="H40" s="240"/>
    </row>
    <row r="41" spans="1:8" ht="30.75" customHeight="1" x14ac:dyDescent="0.25">
      <c r="B41" s="235"/>
      <c r="C41" s="235"/>
      <c r="D41" s="236"/>
      <c r="E41" s="237"/>
      <c r="F41" s="237"/>
      <c r="G41" s="240"/>
      <c r="H41" s="240"/>
    </row>
    <row r="42" spans="1:8" ht="26.25" customHeight="1" x14ac:dyDescent="0.25">
      <c r="B42" s="235"/>
      <c r="C42" s="235"/>
      <c r="D42" s="238"/>
      <c r="E42" s="237"/>
      <c r="F42" s="237"/>
      <c r="G42" s="240"/>
      <c r="H42" s="240"/>
    </row>
    <row r="43" spans="1:8" ht="27" customHeight="1" x14ac:dyDescent="0.25">
      <c r="B43" s="251" t="s">
        <v>26</v>
      </c>
      <c r="C43" s="340"/>
      <c r="D43" s="548" t="s">
        <v>509</v>
      </c>
      <c r="E43" s="548"/>
      <c r="F43" s="548"/>
      <c r="G43" s="548"/>
      <c r="H43" s="160"/>
    </row>
    <row r="44" spans="1:8" ht="29.25" customHeight="1" x14ac:dyDescent="0.25">
      <c r="B44" s="252"/>
      <c r="C44" s="341"/>
      <c r="D44" s="251"/>
      <c r="E44" s="548"/>
      <c r="F44" s="548"/>
      <c r="G44" s="548"/>
      <c r="H44" s="160"/>
    </row>
    <row r="45" spans="1:8" ht="27" customHeight="1" x14ac:dyDescent="0.25">
      <c r="B45" s="392" t="s">
        <v>522</v>
      </c>
      <c r="C45" s="341"/>
      <c r="D45" s="576" t="s">
        <v>461</v>
      </c>
      <c r="E45" s="576"/>
      <c r="F45" s="576"/>
      <c r="G45" s="576"/>
      <c r="H45" s="239"/>
    </row>
    <row r="46" spans="1:8" ht="27" customHeight="1" x14ac:dyDescent="0.25">
      <c r="B46" s="103"/>
      <c r="C46" s="103"/>
      <c r="D46" s="238"/>
      <c r="E46" s="237"/>
      <c r="F46" s="237"/>
      <c r="G46" s="239"/>
      <c r="H46" s="239"/>
    </row>
    <row r="47" spans="1:8" ht="30.75" customHeight="1" x14ac:dyDescent="0.25">
      <c r="B47" s="267"/>
      <c r="C47" s="267"/>
      <c r="D47" s="267"/>
      <c r="E47" s="267"/>
      <c r="F47" s="267"/>
      <c r="G47" s="267"/>
      <c r="H47" s="267"/>
    </row>
    <row r="48" spans="1:8" ht="29.25" customHeight="1" x14ac:dyDescent="0.25">
      <c r="B48" s="267"/>
      <c r="C48" s="267"/>
      <c r="D48" s="267"/>
      <c r="E48" s="267"/>
      <c r="F48" s="267"/>
      <c r="G48" s="267"/>
      <c r="H48" s="267"/>
    </row>
    <row r="49" spans="2:8" ht="32.25" customHeight="1" x14ac:dyDescent="0.25">
      <c r="B49" s="267"/>
      <c r="C49" s="267"/>
      <c r="D49" s="267"/>
      <c r="E49" s="267"/>
      <c r="F49" s="267"/>
      <c r="G49" s="267"/>
      <c r="H49" s="267"/>
    </row>
    <row r="50" spans="2:8" ht="33.75" customHeight="1" x14ac:dyDescent="0.25">
      <c r="B50" s="267"/>
      <c r="C50" s="267"/>
      <c r="D50" s="267"/>
      <c r="E50" s="267"/>
      <c r="F50" s="267"/>
      <c r="G50" s="267"/>
      <c r="H50" s="267"/>
    </row>
    <row r="51" spans="2:8" ht="15.75" x14ac:dyDescent="0.25">
      <c r="B51" s="235"/>
      <c r="C51" s="235"/>
      <c r="D51" s="212"/>
      <c r="E51" s="237"/>
      <c r="F51" s="237"/>
      <c r="G51" s="266"/>
      <c r="H51" s="266"/>
    </row>
    <row r="52" spans="2:8" ht="15.75" x14ac:dyDescent="0.25">
      <c r="B52" s="235"/>
      <c r="C52" s="235"/>
      <c r="D52" s="212"/>
      <c r="E52" s="237"/>
      <c r="F52" s="237"/>
      <c r="G52" s="266"/>
      <c r="H52" s="266"/>
    </row>
    <row r="53" spans="2:8" ht="15.75" x14ac:dyDescent="0.25">
      <c r="B53" s="214"/>
      <c r="C53" s="214"/>
      <c r="D53" s="215"/>
      <c r="E53" s="216"/>
      <c r="F53" s="216"/>
      <c r="G53" s="211"/>
      <c r="H53" s="199"/>
    </row>
    <row r="54" spans="2:8" ht="15.75" x14ac:dyDescent="0.25">
      <c r="B54" s="217"/>
      <c r="C54" s="217"/>
      <c r="D54" s="215"/>
      <c r="E54" s="213"/>
      <c r="F54" s="213"/>
      <c r="G54" s="180"/>
      <c r="H54" s="199"/>
    </row>
  </sheetData>
  <mergeCells count="15">
    <mergeCell ref="B16:C16"/>
    <mergeCell ref="B37:D37"/>
    <mergeCell ref="D45:G45"/>
    <mergeCell ref="A1:G1"/>
    <mergeCell ref="A2:G2"/>
    <mergeCell ref="A3:G3"/>
    <mergeCell ref="A28:G28"/>
    <mergeCell ref="A29:G29"/>
    <mergeCell ref="A30:G30"/>
    <mergeCell ref="E44:G44"/>
    <mergeCell ref="D43:G43"/>
    <mergeCell ref="B11:D11"/>
    <mergeCell ref="E18:G18"/>
    <mergeCell ref="B18:C18"/>
    <mergeCell ref="B17:C17"/>
  </mergeCells>
  <pageMargins left="1.299212598425197" right="0.70866141732283472" top="1.3385826771653544" bottom="0.74803149606299213" header="0.31496062992125984" footer="0.31496062992125984"/>
  <pageSetup scale="70" orientation="landscape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3"/>
  <sheetViews>
    <sheetView workbookViewId="0">
      <selection activeCell="P18" sqref="P18"/>
    </sheetView>
  </sheetViews>
  <sheetFormatPr baseColWidth="10" defaultRowHeight="15" x14ac:dyDescent="0.25"/>
  <cols>
    <col min="1" max="1" width="3.85546875" style="73" customWidth="1"/>
    <col min="2" max="2" width="18.5703125" style="73" customWidth="1"/>
    <col min="3" max="3" width="31.28515625" customWidth="1"/>
    <col min="4" max="4" width="12.5703125" customWidth="1"/>
    <col min="5" max="5" width="12.85546875" customWidth="1"/>
    <col min="6" max="6" width="15.42578125" customWidth="1"/>
    <col min="7" max="7" width="28.140625" customWidth="1"/>
    <col min="8" max="8" width="26.5703125" hidden="1" customWidth="1"/>
    <col min="149" max="149" width="2" customWidth="1"/>
    <col min="150" max="150" width="19.140625" customWidth="1"/>
    <col min="151" max="151" width="33.42578125" customWidth="1"/>
    <col min="152" max="152" width="17.140625" customWidth="1"/>
    <col min="153" max="153" width="14.5703125" customWidth="1"/>
    <col min="154" max="154" width="23.28515625" customWidth="1"/>
    <col min="405" max="405" width="2" customWidth="1"/>
    <col min="406" max="406" width="19.140625" customWidth="1"/>
    <col min="407" max="407" width="33.42578125" customWidth="1"/>
    <col min="408" max="408" width="17.140625" customWidth="1"/>
    <col min="409" max="409" width="14.5703125" customWidth="1"/>
    <col min="410" max="410" width="23.28515625" customWidth="1"/>
    <col min="661" max="661" width="2" customWidth="1"/>
    <col min="662" max="662" width="19.140625" customWidth="1"/>
    <col min="663" max="663" width="33.42578125" customWidth="1"/>
    <col min="664" max="664" width="17.140625" customWidth="1"/>
    <col min="665" max="665" width="14.5703125" customWidth="1"/>
    <col min="666" max="666" width="23.28515625" customWidth="1"/>
    <col min="917" max="917" width="2" customWidth="1"/>
    <col min="918" max="918" width="19.140625" customWidth="1"/>
    <col min="919" max="919" width="33.42578125" customWidth="1"/>
    <col min="920" max="920" width="17.140625" customWidth="1"/>
    <col min="921" max="921" width="14.5703125" customWidth="1"/>
    <col min="922" max="922" width="23.28515625" customWidth="1"/>
    <col min="1173" max="1173" width="2" customWidth="1"/>
    <col min="1174" max="1174" width="19.140625" customWidth="1"/>
    <col min="1175" max="1175" width="33.42578125" customWidth="1"/>
    <col min="1176" max="1176" width="17.140625" customWidth="1"/>
    <col min="1177" max="1177" width="14.5703125" customWidth="1"/>
    <col min="1178" max="1178" width="23.28515625" customWidth="1"/>
    <col min="1429" max="1429" width="2" customWidth="1"/>
    <col min="1430" max="1430" width="19.140625" customWidth="1"/>
    <col min="1431" max="1431" width="33.42578125" customWidth="1"/>
    <col min="1432" max="1432" width="17.140625" customWidth="1"/>
    <col min="1433" max="1433" width="14.5703125" customWidth="1"/>
    <col min="1434" max="1434" width="23.28515625" customWidth="1"/>
    <col min="1685" max="1685" width="2" customWidth="1"/>
    <col min="1686" max="1686" width="19.140625" customWidth="1"/>
    <col min="1687" max="1687" width="33.42578125" customWidth="1"/>
    <col min="1688" max="1688" width="17.140625" customWidth="1"/>
    <col min="1689" max="1689" width="14.5703125" customWidth="1"/>
    <col min="1690" max="1690" width="23.28515625" customWidth="1"/>
    <col min="1941" max="1941" width="2" customWidth="1"/>
    <col min="1942" max="1942" width="19.140625" customWidth="1"/>
    <col min="1943" max="1943" width="33.42578125" customWidth="1"/>
    <col min="1944" max="1944" width="17.140625" customWidth="1"/>
    <col min="1945" max="1945" width="14.5703125" customWidth="1"/>
    <col min="1946" max="1946" width="23.28515625" customWidth="1"/>
    <col min="2197" max="2197" width="2" customWidth="1"/>
    <col min="2198" max="2198" width="19.140625" customWidth="1"/>
    <col min="2199" max="2199" width="33.42578125" customWidth="1"/>
    <col min="2200" max="2200" width="17.140625" customWidth="1"/>
    <col min="2201" max="2201" width="14.5703125" customWidth="1"/>
    <col min="2202" max="2202" width="23.28515625" customWidth="1"/>
    <col min="2453" max="2453" width="2" customWidth="1"/>
    <col min="2454" max="2454" width="19.140625" customWidth="1"/>
    <col min="2455" max="2455" width="33.42578125" customWidth="1"/>
    <col min="2456" max="2456" width="17.140625" customWidth="1"/>
    <col min="2457" max="2457" width="14.5703125" customWidth="1"/>
    <col min="2458" max="2458" width="23.28515625" customWidth="1"/>
    <col min="2709" max="2709" width="2" customWidth="1"/>
    <col min="2710" max="2710" width="19.140625" customWidth="1"/>
    <col min="2711" max="2711" width="33.42578125" customWidth="1"/>
    <col min="2712" max="2712" width="17.140625" customWidth="1"/>
    <col min="2713" max="2713" width="14.5703125" customWidth="1"/>
    <col min="2714" max="2714" width="23.28515625" customWidth="1"/>
    <col min="2965" max="2965" width="2" customWidth="1"/>
    <col min="2966" max="2966" width="19.140625" customWidth="1"/>
    <col min="2967" max="2967" width="33.42578125" customWidth="1"/>
    <col min="2968" max="2968" width="17.140625" customWidth="1"/>
    <col min="2969" max="2969" width="14.5703125" customWidth="1"/>
    <col min="2970" max="2970" width="23.28515625" customWidth="1"/>
    <col min="3221" max="3221" width="2" customWidth="1"/>
    <col min="3222" max="3222" width="19.140625" customWidth="1"/>
    <col min="3223" max="3223" width="33.42578125" customWidth="1"/>
    <col min="3224" max="3224" width="17.140625" customWidth="1"/>
    <col min="3225" max="3225" width="14.5703125" customWidth="1"/>
    <col min="3226" max="3226" width="23.28515625" customWidth="1"/>
    <col min="3477" max="3477" width="2" customWidth="1"/>
    <col min="3478" max="3478" width="19.140625" customWidth="1"/>
    <col min="3479" max="3479" width="33.42578125" customWidth="1"/>
    <col min="3480" max="3480" width="17.140625" customWidth="1"/>
    <col min="3481" max="3481" width="14.5703125" customWidth="1"/>
    <col min="3482" max="3482" width="23.28515625" customWidth="1"/>
    <col min="3733" max="3733" width="2" customWidth="1"/>
    <col min="3734" max="3734" width="19.140625" customWidth="1"/>
    <col min="3735" max="3735" width="33.42578125" customWidth="1"/>
    <col min="3736" max="3736" width="17.140625" customWidth="1"/>
    <col min="3737" max="3737" width="14.5703125" customWidth="1"/>
    <col min="3738" max="3738" width="23.28515625" customWidth="1"/>
    <col min="3989" max="3989" width="2" customWidth="1"/>
    <col min="3990" max="3990" width="19.140625" customWidth="1"/>
    <col min="3991" max="3991" width="33.42578125" customWidth="1"/>
    <col min="3992" max="3992" width="17.140625" customWidth="1"/>
    <col min="3993" max="3993" width="14.5703125" customWidth="1"/>
    <col min="3994" max="3994" width="23.28515625" customWidth="1"/>
    <col min="4245" max="4245" width="2" customWidth="1"/>
    <col min="4246" max="4246" width="19.140625" customWidth="1"/>
    <col min="4247" max="4247" width="33.42578125" customWidth="1"/>
    <col min="4248" max="4248" width="17.140625" customWidth="1"/>
    <col min="4249" max="4249" width="14.5703125" customWidth="1"/>
    <col min="4250" max="4250" width="23.28515625" customWidth="1"/>
    <col min="4501" max="4501" width="2" customWidth="1"/>
    <col min="4502" max="4502" width="19.140625" customWidth="1"/>
    <col min="4503" max="4503" width="33.42578125" customWidth="1"/>
    <col min="4504" max="4504" width="17.140625" customWidth="1"/>
    <col min="4505" max="4505" width="14.5703125" customWidth="1"/>
    <col min="4506" max="4506" width="23.28515625" customWidth="1"/>
    <col min="4757" max="4757" width="2" customWidth="1"/>
    <col min="4758" max="4758" width="19.140625" customWidth="1"/>
    <col min="4759" max="4759" width="33.42578125" customWidth="1"/>
    <col min="4760" max="4760" width="17.140625" customWidth="1"/>
    <col min="4761" max="4761" width="14.5703125" customWidth="1"/>
    <col min="4762" max="4762" width="23.28515625" customWidth="1"/>
    <col min="5013" max="5013" width="2" customWidth="1"/>
    <col min="5014" max="5014" width="19.140625" customWidth="1"/>
    <col min="5015" max="5015" width="33.42578125" customWidth="1"/>
    <col min="5016" max="5016" width="17.140625" customWidth="1"/>
    <col min="5017" max="5017" width="14.5703125" customWidth="1"/>
    <col min="5018" max="5018" width="23.28515625" customWidth="1"/>
    <col min="5269" max="5269" width="2" customWidth="1"/>
    <col min="5270" max="5270" width="19.140625" customWidth="1"/>
    <col min="5271" max="5271" width="33.42578125" customWidth="1"/>
    <col min="5272" max="5272" width="17.140625" customWidth="1"/>
    <col min="5273" max="5273" width="14.5703125" customWidth="1"/>
    <col min="5274" max="5274" width="23.28515625" customWidth="1"/>
    <col min="5525" max="5525" width="2" customWidth="1"/>
    <col min="5526" max="5526" width="19.140625" customWidth="1"/>
    <col min="5527" max="5527" width="33.42578125" customWidth="1"/>
    <col min="5528" max="5528" width="17.140625" customWidth="1"/>
    <col min="5529" max="5529" width="14.5703125" customWidth="1"/>
    <col min="5530" max="5530" width="23.28515625" customWidth="1"/>
    <col min="5781" max="5781" width="2" customWidth="1"/>
    <col min="5782" max="5782" width="19.140625" customWidth="1"/>
    <col min="5783" max="5783" width="33.42578125" customWidth="1"/>
    <col min="5784" max="5784" width="17.140625" customWidth="1"/>
    <col min="5785" max="5785" width="14.5703125" customWidth="1"/>
    <col min="5786" max="5786" width="23.28515625" customWidth="1"/>
    <col min="6037" max="6037" width="2" customWidth="1"/>
    <col min="6038" max="6038" width="19.140625" customWidth="1"/>
    <col min="6039" max="6039" width="33.42578125" customWidth="1"/>
    <col min="6040" max="6040" width="17.140625" customWidth="1"/>
    <col min="6041" max="6041" width="14.5703125" customWidth="1"/>
    <col min="6042" max="6042" width="23.28515625" customWidth="1"/>
    <col min="6293" max="6293" width="2" customWidth="1"/>
    <col min="6294" max="6294" width="19.140625" customWidth="1"/>
    <col min="6295" max="6295" width="33.42578125" customWidth="1"/>
    <col min="6296" max="6296" width="17.140625" customWidth="1"/>
    <col min="6297" max="6297" width="14.5703125" customWidth="1"/>
    <col min="6298" max="6298" width="23.28515625" customWidth="1"/>
    <col min="6549" max="6549" width="2" customWidth="1"/>
    <col min="6550" max="6550" width="19.140625" customWidth="1"/>
    <col min="6551" max="6551" width="33.42578125" customWidth="1"/>
    <col min="6552" max="6552" width="17.140625" customWidth="1"/>
    <col min="6553" max="6553" width="14.5703125" customWidth="1"/>
    <col min="6554" max="6554" width="23.28515625" customWidth="1"/>
    <col min="6805" max="6805" width="2" customWidth="1"/>
    <col min="6806" max="6806" width="19.140625" customWidth="1"/>
    <col min="6807" max="6807" width="33.42578125" customWidth="1"/>
    <col min="6808" max="6808" width="17.140625" customWidth="1"/>
    <col min="6809" max="6809" width="14.5703125" customWidth="1"/>
    <col min="6810" max="6810" width="23.28515625" customWidth="1"/>
    <col min="7061" max="7061" width="2" customWidth="1"/>
    <col min="7062" max="7062" width="19.140625" customWidth="1"/>
    <col min="7063" max="7063" width="33.42578125" customWidth="1"/>
    <col min="7064" max="7064" width="17.140625" customWidth="1"/>
    <col min="7065" max="7065" width="14.5703125" customWidth="1"/>
    <col min="7066" max="7066" width="23.28515625" customWidth="1"/>
    <col min="7317" max="7317" width="2" customWidth="1"/>
    <col min="7318" max="7318" width="19.140625" customWidth="1"/>
    <col min="7319" max="7319" width="33.42578125" customWidth="1"/>
    <col min="7320" max="7320" width="17.140625" customWidth="1"/>
    <col min="7321" max="7321" width="14.5703125" customWidth="1"/>
    <col min="7322" max="7322" width="23.28515625" customWidth="1"/>
    <col min="7573" max="7573" width="2" customWidth="1"/>
    <col min="7574" max="7574" width="19.140625" customWidth="1"/>
    <col min="7575" max="7575" width="33.42578125" customWidth="1"/>
    <col min="7576" max="7576" width="17.140625" customWidth="1"/>
    <col min="7577" max="7577" width="14.5703125" customWidth="1"/>
    <col min="7578" max="7578" width="23.28515625" customWidth="1"/>
    <col min="7829" max="7829" width="2" customWidth="1"/>
    <col min="7830" max="7830" width="19.140625" customWidth="1"/>
    <col min="7831" max="7831" width="33.42578125" customWidth="1"/>
    <col min="7832" max="7832" width="17.140625" customWidth="1"/>
    <col min="7833" max="7833" width="14.5703125" customWidth="1"/>
    <col min="7834" max="7834" width="23.28515625" customWidth="1"/>
    <col min="8085" max="8085" width="2" customWidth="1"/>
    <col min="8086" max="8086" width="19.140625" customWidth="1"/>
    <col min="8087" max="8087" width="33.42578125" customWidth="1"/>
    <col min="8088" max="8088" width="17.140625" customWidth="1"/>
    <col min="8089" max="8089" width="14.5703125" customWidth="1"/>
    <col min="8090" max="8090" width="23.28515625" customWidth="1"/>
    <col min="8341" max="8341" width="2" customWidth="1"/>
    <col min="8342" max="8342" width="19.140625" customWidth="1"/>
    <col min="8343" max="8343" width="33.42578125" customWidth="1"/>
    <col min="8344" max="8344" width="17.140625" customWidth="1"/>
    <col min="8345" max="8345" width="14.5703125" customWidth="1"/>
    <col min="8346" max="8346" width="23.28515625" customWidth="1"/>
    <col min="8597" max="8597" width="2" customWidth="1"/>
    <col min="8598" max="8598" width="19.140625" customWidth="1"/>
    <col min="8599" max="8599" width="33.42578125" customWidth="1"/>
    <col min="8600" max="8600" width="17.140625" customWidth="1"/>
    <col min="8601" max="8601" width="14.5703125" customWidth="1"/>
    <col min="8602" max="8602" width="23.28515625" customWidth="1"/>
    <col min="8853" max="8853" width="2" customWidth="1"/>
    <col min="8854" max="8854" width="19.140625" customWidth="1"/>
    <col min="8855" max="8855" width="33.42578125" customWidth="1"/>
    <col min="8856" max="8856" width="17.140625" customWidth="1"/>
    <col min="8857" max="8857" width="14.5703125" customWidth="1"/>
    <col min="8858" max="8858" width="23.28515625" customWidth="1"/>
    <col min="9109" max="9109" width="2" customWidth="1"/>
    <col min="9110" max="9110" width="19.140625" customWidth="1"/>
    <col min="9111" max="9111" width="33.42578125" customWidth="1"/>
    <col min="9112" max="9112" width="17.140625" customWidth="1"/>
    <col min="9113" max="9113" width="14.5703125" customWidth="1"/>
    <col min="9114" max="9114" width="23.28515625" customWidth="1"/>
    <col min="9365" max="9365" width="2" customWidth="1"/>
    <col min="9366" max="9366" width="19.140625" customWidth="1"/>
    <col min="9367" max="9367" width="33.42578125" customWidth="1"/>
    <col min="9368" max="9368" width="17.140625" customWidth="1"/>
    <col min="9369" max="9369" width="14.5703125" customWidth="1"/>
    <col min="9370" max="9370" width="23.28515625" customWidth="1"/>
    <col min="9621" max="9621" width="2" customWidth="1"/>
    <col min="9622" max="9622" width="19.140625" customWidth="1"/>
    <col min="9623" max="9623" width="33.42578125" customWidth="1"/>
    <col min="9624" max="9624" width="17.140625" customWidth="1"/>
    <col min="9625" max="9625" width="14.5703125" customWidth="1"/>
    <col min="9626" max="9626" width="23.28515625" customWidth="1"/>
    <col min="9877" max="9877" width="2" customWidth="1"/>
    <col min="9878" max="9878" width="19.140625" customWidth="1"/>
    <col min="9879" max="9879" width="33.42578125" customWidth="1"/>
    <col min="9880" max="9880" width="17.140625" customWidth="1"/>
    <col min="9881" max="9881" width="14.5703125" customWidth="1"/>
    <col min="9882" max="9882" width="23.28515625" customWidth="1"/>
    <col min="10133" max="10133" width="2" customWidth="1"/>
    <col min="10134" max="10134" width="19.140625" customWidth="1"/>
    <col min="10135" max="10135" width="33.42578125" customWidth="1"/>
    <col min="10136" max="10136" width="17.140625" customWidth="1"/>
    <col min="10137" max="10137" width="14.5703125" customWidth="1"/>
    <col min="10138" max="10138" width="23.28515625" customWidth="1"/>
    <col min="10389" max="10389" width="2" customWidth="1"/>
    <col min="10390" max="10390" width="19.140625" customWidth="1"/>
    <col min="10391" max="10391" width="33.42578125" customWidth="1"/>
    <col min="10392" max="10392" width="17.140625" customWidth="1"/>
    <col min="10393" max="10393" width="14.5703125" customWidth="1"/>
    <col min="10394" max="10394" width="23.28515625" customWidth="1"/>
    <col min="10645" max="10645" width="2" customWidth="1"/>
    <col min="10646" max="10646" width="19.140625" customWidth="1"/>
    <col min="10647" max="10647" width="33.42578125" customWidth="1"/>
    <col min="10648" max="10648" width="17.140625" customWidth="1"/>
    <col min="10649" max="10649" width="14.5703125" customWidth="1"/>
    <col min="10650" max="10650" width="23.28515625" customWidth="1"/>
    <col min="10901" max="10901" width="2" customWidth="1"/>
    <col min="10902" max="10902" width="19.140625" customWidth="1"/>
    <col min="10903" max="10903" width="33.42578125" customWidth="1"/>
    <col min="10904" max="10904" width="17.140625" customWidth="1"/>
    <col min="10905" max="10905" width="14.5703125" customWidth="1"/>
    <col min="10906" max="10906" width="23.28515625" customWidth="1"/>
    <col min="11157" max="11157" width="2" customWidth="1"/>
    <col min="11158" max="11158" width="19.140625" customWidth="1"/>
    <col min="11159" max="11159" width="33.42578125" customWidth="1"/>
    <col min="11160" max="11160" width="17.140625" customWidth="1"/>
    <col min="11161" max="11161" width="14.5703125" customWidth="1"/>
    <col min="11162" max="11162" width="23.28515625" customWidth="1"/>
    <col min="11413" max="11413" width="2" customWidth="1"/>
    <col min="11414" max="11414" width="19.140625" customWidth="1"/>
    <col min="11415" max="11415" width="33.42578125" customWidth="1"/>
    <col min="11416" max="11416" width="17.140625" customWidth="1"/>
    <col min="11417" max="11417" width="14.5703125" customWidth="1"/>
    <col min="11418" max="11418" width="23.28515625" customWidth="1"/>
    <col min="11669" max="11669" width="2" customWidth="1"/>
    <col min="11670" max="11670" width="19.140625" customWidth="1"/>
    <col min="11671" max="11671" width="33.42578125" customWidth="1"/>
    <col min="11672" max="11672" width="17.140625" customWidth="1"/>
    <col min="11673" max="11673" width="14.5703125" customWidth="1"/>
    <col min="11674" max="11674" width="23.28515625" customWidth="1"/>
    <col min="11925" max="11925" width="2" customWidth="1"/>
    <col min="11926" max="11926" width="19.140625" customWidth="1"/>
    <col min="11927" max="11927" width="33.42578125" customWidth="1"/>
    <col min="11928" max="11928" width="17.140625" customWidth="1"/>
    <col min="11929" max="11929" width="14.5703125" customWidth="1"/>
    <col min="11930" max="11930" width="23.28515625" customWidth="1"/>
    <col min="12181" max="12181" width="2" customWidth="1"/>
    <col min="12182" max="12182" width="19.140625" customWidth="1"/>
    <col min="12183" max="12183" width="33.42578125" customWidth="1"/>
    <col min="12184" max="12184" width="17.140625" customWidth="1"/>
    <col min="12185" max="12185" width="14.5703125" customWidth="1"/>
    <col min="12186" max="12186" width="23.28515625" customWidth="1"/>
    <col min="12437" max="12437" width="2" customWidth="1"/>
    <col min="12438" max="12438" width="19.140625" customWidth="1"/>
    <col min="12439" max="12439" width="33.42578125" customWidth="1"/>
    <col min="12440" max="12440" width="17.140625" customWidth="1"/>
    <col min="12441" max="12441" width="14.5703125" customWidth="1"/>
    <col min="12442" max="12442" width="23.28515625" customWidth="1"/>
    <col min="12693" max="12693" width="2" customWidth="1"/>
    <col min="12694" max="12694" width="19.140625" customWidth="1"/>
    <col min="12695" max="12695" width="33.42578125" customWidth="1"/>
    <col min="12696" max="12696" width="17.140625" customWidth="1"/>
    <col min="12697" max="12697" width="14.5703125" customWidth="1"/>
    <col min="12698" max="12698" width="23.28515625" customWidth="1"/>
    <col min="12949" max="12949" width="2" customWidth="1"/>
    <col min="12950" max="12950" width="19.140625" customWidth="1"/>
    <col min="12951" max="12951" width="33.42578125" customWidth="1"/>
    <col min="12952" max="12952" width="17.140625" customWidth="1"/>
    <col min="12953" max="12953" width="14.5703125" customWidth="1"/>
    <col min="12954" max="12954" width="23.28515625" customWidth="1"/>
    <col min="13205" max="13205" width="2" customWidth="1"/>
    <col min="13206" max="13206" width="19.140625" customWidth="1"/>
    <col min="13207" max="13207" width="33.42578125" customWidth="1"/>
    <col min="13208" max="13208" width="17.140625" customWidth="1"/>
    <col min="13209" max="13209" width="14.5703125" customWidth="1"/>
    <col min="13210" max="13210" width="23.28515625" customWidth="1"/>
    <col min="13461" max="13461" width="2" customWidth="1"/>
    <col min="13462" max="13462" width="19.140625" customWidth="1"/>
    <col min="13463" max="13463" width="33.42578125" customWidth="1"/>
    <col min="13464" max="13464" width="17.140625" customWidth="1"/>
    <col min="13465" max="13465" width="14.5703125" customWidth="1"/>
    <col min="13466" max="13466" width="23.28515625" customWidth="1"/>
    <col min="13717" max="13717" width="2" customWidth="1"/>
    <col min="13718" max="13718" width="19.140625" customWidth="1"/>
    <col min="13719" max="13719" width="33.42578125" customWidth="1"/>
    <col min="13720" max="13720" width="17.140625" customWidth="1"/>
    <col min="13721" max="13721" width="14.5703125" customWidth="1"/>
    <col min="13722" max="13722" width="23.28515625" customWidth="1"/>
    <col min="13973" max="13973" width="2" customWidth="1"/>
    <col min="13974" max="13974" width="19.140625" customWidth="1"/>
    <col min="13975" max="13975" width="33.42578125" customWidth="1"/>
    <col min="13976" max="13976" width="17.140625" customWidth="1"/>
    <col min="13977" max="13977" width="14.5703125" customWidth="1"/>
    <col min="13978" max="13978" width="23.28515625" customWidth="1"/>
    <col min="14229" max="14229" width="2" customWidth="1"/>
    <col min="14230" max="14230" width="19.140625" customWidth="1"/>
    <col min="14231" max="14231" width="33.42578125" customWidth="1"/>
    <col min="14232" max="14232" width="17.140625" customWidth="1"/>
    <col min="14233" max="14233" width="14.5703125" customWidth="1"/>
    <col min="14234" max="14234" width="23.28515625" customWidth="1"/>
    <col min="14485" max="14485" width="2" customWidth="1"/>
    <col min="14486" max="14486" width="19.140625" customWidth="1"/>
    <col min="14487" max="14487" width="33.42578125" customWidth="1"/>
    <col min="14488" max="14488" width="17.140625" customWidth="1"/>
    <col min="14489" max="14489" width="14.5703125" customWidth="1"/>
    <col min="14490" max="14490" width="23.28515625" customWidth="1"/>
    <col min="14741" max="14741" width="2" customWidth="1"/>
    <col min="14742" max="14742" width="19.140625" customWidth="1"/>
    <col min="14743" max="14743" width="33.42578125" customWidth="1"/>
    <col min="14744" max="14744" width="17.140625" customWidth="1"/>
    <col min="14745" max="14745" width="14.5703125" customWidth="1"/>
    <col min="14746" max="14746" width="23.28515625" customWidth="1"/>
    <col min="14997" max="14997" width="2" customWidth="1"/>
    <col min="14998" max="14998" width="19.140625" customWidth="1"/>
    <col min="14999" max="14999" width="33.42578125" customWidth="1"/>
    <col min="15000" max="15000" width="17.140625" customWidth="1"/>
    <col min="15001" max="15001" width="14.5703125" customWidth="1"/>
    <col min="15002" max="15002" width="23.28515625" customWidth="1"/>
    <col min="15253" max="15253" width="2" customWidth="1"/>
    <col min="15254" max="15254" width="19.140625" customWidth="1"/>
    <col min="15255" max="15255" width="33.42578125" customWidth="1"/>
    <col min="15256" max="15256" width="17.140625" customWidth="1"/>
    <col min="15257" max="15257" width="14.5703125" customWidth="1"/>
    <col min="15258" max="15258" width="23.28515625" customWidth="1"/>
    <col min="15509" max="15509" width="2" customWidth="1"/>
    <col min="15510" max="15510" width="19.140625" customWidth="1"/>
    <col min="15511" max="15511" width="33.42578125" customWidth="1"/>
    <col min="15512" max="15512" width="17.140625" customWidth="1"/>
    <col min="15513" max="15513" width="14.5703125" customWidth="1"/>
    <col min="15514" max="15514" width="23.28515625" customWidth="1"/>
    <col min="15765" max="15765" width="2" customWidth="1"/>
    <col min="15766" max="15766" width="19.140625" customWidth="1"/>
    <col min="15767" max="15767" width="33.42578125" customWidth="1"/>
    <col min="15768" max="15768" width="17.140625" customWidth="1"/>
    <col min="15769" max="15769" width="14.5703125" customWidth="1"/>
    <col min="15770" max="15770" width="23.28515625" customWidth="1"/>
    <col min="16021" max="16021" width="2" customWidth="1"/>
    <col min="16022" max="16022" width="19.140625" customWidth="1"/>
    <col min="16023" max="16023" width="33.42578125" customWidth="1"/>
    <col min="16024" max="16024" width="17.140625" customWidth="1"/>
    <col min="16025" max="16025" width="14.5703125" customWidth="1"/>
    <col min="16026" max="16026" width="23.28515625" customWidth="1"/>
  </cols>
  <sheetData>
    <row r="2" spans="1:8" x14ac:dyDescent="0.25">
      <c r="A2" s="417"/>
    </row>
    <row r="3" spans="1:8" ht="27" customHeight="1" x14ac:dyDescent="0.3">
      <c r="A3" s="426"/>
      <c r="B3" s="635" t="s">
        <v>0</v>
      </c>
      <c r="C3" s="635"/>
      <c r="D3" s="635"/>
      <c r="E3" s="635"/>
      <c r="F3" s="635"/>
      <c r="G3" s="635"/>
      <c r="H3" s="635"/>
    </row>
    <row r="4" spans="1:8" ht="18.75" x14ac:dyDescent="0.3">
      <c r="A4" s="426"/>
      <c r="B4" s="635" t="s">
        <v>475</v>
      </c>
      <c r="C4" s="635"/>
      <c r="D4" s="635"/>
      <c r="E4" s="635"/>
      <c r="F4" s="635"/>
      <c r="G4" s="635"/>
      <c r="H4" s="635"/>
    </row>
    <row r="5" spans="1:8" ht="26.25" customHeight="1" x14ac:dyDescent="0.35">
      <c r="A5" s="426"/>
      <c r="B5" s="636" t="s">
        <v>534</v>
      </c>
      <c r="C5" s="636"/>
      <c r="D5" s="636"/>
      <c r="E5" s="636"/>
      <c r="F5" s="636"/>
      <c r="G5" s="636"/>
      <c r="H5" s="427"/>
    </row>
    <row r="6" spans="1:8" ht="15.75" x14ac:dyDescent="0.25">
      <c r="A6" s="640" t="s">
        <v>476</v>
      </c>
      <c r="B6" s="642" t="s">
        <v>193</v>
      </c>
      <c r="C6" s="642" t="s">
        <v>3</v>
      </c>
      <c r="D6" s="644"/>
      <c r="E6" s="389" t="s">
        <v>277</v>
      </c>
      <c r="F6" s="381" t="s">
        <v>277</v>
      </c>
      <c r="G6" s="642" t="s">
        <v>14</v>
      </c>
      <c r="H6" s="199"/>
    </row>
    <row r="7" spans="1:8" ht="15.75" x14ac:dyDescent="0.25">
      <c r="A7" s="641"/>
      <c r="B7" s="643"/>
      <c r="C7" s="643"/>
      <c r="D7" s="645"/>
      <c r="E7" s="391" t="s">
        <v>208</v>
      </c>
      <c r="F7" s="390" t="s">
        <v>170</v>
      </c>
      <c r="G7" s="643"/>
      <c r="H7" s="199"/>
    </row>
    <row r="8" spans="1:8" ht="18" customHeight="1" x14ac:dyDescent="0.3">
      <c r="A8" s="361">
        <v>1</v>
      </c>
      <c r="B8" s="322" t="s">
        <v>195</v>
      </c>
      <c r="C8" s="323" t="s">
        <v>260</v>
      </c>
      <c r="D8" s="359">
        <v>827040401</v>
      </c>
      <c r="E8" s="328">
        <v>1040</v>
      </c>
      <c r="F8" s="539">
        <f>E8/2</f>
        <v>520</v>
      </c>
      <c r="G8" s="324"/>
      <c r="H8" s="199"/>
    </row>
    <row r="9" spans="1:8" ht="20.25" customHeight="1" x14ac:dyDescent="0.3">
      <c r="A9" s="361">
        <v>2</v>
      </c>
      <c r="B9" s="325" t="s">
        <v>195</v>
      </c>
      <c r="C9" s="326" t="s">
        <v>196</v>
      </c>
      <c r="D9" s="359">
        <v>827039500</v>
      </c>
      <c r="E9" s="328">
        <v>1040</v>
      </c>
      <c r="F9" s="539">
        <f t="shared" ref="F9:F15" si="0">E9/2</f>
        <v>520</v>
      </c>
      <c r="G9" s="324"/>
      <c r="H9" s="199"/>
    </row>
    <row r="10" spans="1:8" ht="20.25" customHeight="1" x14ac:dyDescent="0.3">
      <c r="A10" s="361">
        <v>3</v>
      </c>
      <c r="B10" s="322" t="s">
        <v>197</v>
      </c>
      <c r="C10" s="323" t="s">
        <v>198</v>
      </c>
      <c r="D10" s="359">
        <v>827040053</v>
      </c>
      <c r="E10" s="328">
        <v>1040</v>
      </c>
      <c r="F10" s="539">
        <f t="shared" si="0"/>
        <v>520</v>
      </c>
      <c r="G10" s="324"/>
      <c r="H10" s="199"/>
    </row>
    <row r="11" spans="1:8" ht="20.25" customHeight="1" x14ac:dyDescent="0.3">
      <c r="A11" s="361">
        <v>4</v>
      </c>
      <c r="B11" s="322" t="s">
        <v>197</v>
      </c>
      <c r="C11" s="323" t="s">
        <v>199</v>
      </c>
      <c r="D11" s="359">
        <v>827040096</v>
      </c>
      <c r="E11" s="328">
        <v>1040</v>
      </c>
      <c r="F11" s="539">
        <f t="shared" si="0"/>
        <v>520</v>
      </c>
      <c r="G11" s="324"/>
      <c r="H11" s="199"/>
    </row>
    <row r="12" spans="1:8" ht="20.25" customHeight="1" x14ac:dyDescent="0.3">
      <c r="A12" s="361">
        <v>5</v>
      </c>
      <c r="B12" s="322" t="s">
        <v>200</v>
      </c>
      <c r="C12" s="323" t="s">
        <v>201</v>
      </c>
      <c r="D12" s="359">
        <v>827040568</v>
      </c>
      <c r="E12" s="328">
        <v>1497.6</v>
      </c>
      <c r="F12" s="539">
        <f t="shared" si="0"/>
        <v>748.8</v>
      </c>
      <c r="G12" s="324"/>
      <c r="H12" s="199"/>
    </row>
    <row r="13" spans="1:8" ht="20.25" customHeight="1" x14ac:dyDescent="0.3">
      <c r="A13" s="361">
        <v>6</v>
      </c>
      <c r="B13" s="322" t="s">
        <v>200</v>
      </c>
      <c r="C13" s="323" t="s">
        <v>202</v>
      </c>
      <c r="D13" s="359">
        <v>827040541</v>
      </c>
      <c r="E13" s="328">
        <v>1497.6</v>
      </c>
      <c r="F13" s="539">
        <f t="shared" si="0"/>
        <v>748.8</v>
      </c>
      <c r="G13" s="324"/>
      <c r="H13" s="199"/>
    </row>
    <row r="14" spans="1:8" ht="18.75" customHeight="1" x14ac:dyDescent="0.3">
      <c r="A14" s="118">
        <v>7</v>
      </c>
      <c r="B14" s="322" t="s">
        <v>203</v>
      </c>
      <c r="C14" s="323" t="s">
        <v>204</v>
      </c>
      <c r="D14" s="359">
        <v>827040347</v>
      </c>
      <c r="E14" s="328">
        <v>1497.6</v>
      </c>
      <c r="F14" s="539">
        <f t="shared" si="0"/>
        <v>748.8</v>
      </c>
      <c r="G14" s="321"/>
      <c r="H14" s="199"/>
    </row>
    <row r="15" spans="1:8" ht="18" customHeight="1" x14ac:dyDescent="0.3">
      <c r="A15" s="118">
        <v>8</v>
      </c>
      <c r="B15" s="322" t="s">
        <v>203</v>
      </c>
      <c r="C15" s="323" t="s">
        <v>483</v>
      </c>
      <c r="D15" s="359">
        <v>827040576</v>
      </c>
      <c r="E15" s="328">
        <v>1497.6</v>
      </c>
      <c r="F15" s="539">
        <f t="shared" si="0"/>
        <v>748.8</v>
      </c>
      <c r="G15" s="321"/>
      <c r="H15" s="199"/>
    </row>
    <row r="16" spans="1:8" ht="15.75" x14ac:dyDescent="0.25">
      <c r="A16" s="639" t="s">
        <v>477</v>
      </c>
      <c r="B16" s="639"/>
      <c r="C16" s="639"/>
      <c r="D16" s="327"/>
      <c r="E16" s="538">
        <f>E8+E9+E10+E11+E12+E13+E14+E15</f>
        <v>10150.400000000001</v>
      </c>
      <c r="F16" s="537">
        <f>SUM(F8:F15)</f>
        <v>5075.2000000000007</v>
      </c>
      <c r="G16" s="327"/>
      <c r="H16" s="199"/>
    </row>
    <row r="17" spans="2:8" ht="38.25" customHeight="1" x14ac:dyDescent="0.25">
      <c r="B17" s="273"/>
      <c r="C17" s="223"/>
      <c r="D17" s="223"/>
      <c r="E17" s="224"/>
      <c r="F17" s="224"/>
      <c r="G17" s="199"/>
      <c r="H17" s="199"/>
    </row>
    <row r="18" spans="2:8" ht="23.25" customHeight="1" x14ac:dyDescent="0.25">
      <c r="B18" s="2"/>
      <c r="C18" s="613" t="s">
        <v>26</v>
      </c>
      <c r="D18" s="613"/>
      <c r="E18" s="2"/>
      <c r="F18" s="613" t="s">
        <v>509</v>
      </c>
      <c r="G18" s="613"/>
      <c r="H18" s="160"/>
    </row>
    <row r="19" spans="2:8" ht="33.75" customHeight="1" x14ac:dyDescent="0.25">
      <c r="B19" s="2"/>
      <c r="C19" s="561"/>
      <c r="D19" s="561"/>
      <c r="E19" s="428"/>
      <c r="F19" s="530"/>
      <c r="G19" s="530"/>
      <c r="H19" s="530"/>
    </row>
    <row r="20" spans="2:8" x14ac:dyDescent="0.25">
      <c r="B20" s="2"/>
      <c r="C20" s="634" t="s">
        <v>520</v>
      </c>
      <c r="D20" s="634"/>
      <c r="E20" s="2"/>
      <c r="F20" s="634" t="s">
        <v>486</v>
      </c>
      <c r="G20" s="634"/>
      <c r="H20" s="634"/>
    </row>
    <row r="21" spans="2:8" ht="15.75" x14ac:dyDescent="0.25">
      <c r="B21" s="273"/>
      <c r="C21" s="637"/>
      <c r="D21" s="637"/>
      <c r="F21" s="638"/>
      <c r="G21" s="638"/>
      <c r="H21" s="199"/>
    </row>
    <row r="22" spans="2:8" x14ac:dyDescent="0.25">
      <c r="C22" s="98"/>
      <c r="D22" s="342"/>
      <c r="E22" s="99"/>
      <c r="F22" s="99"/>
    </row>
    <row r="23" spans="2:8" x14ac:dyDescent="0.25">
      <c r="C23" s="98"/>
      <c r="D23" s="342"/>
      <c r="E23" s="99"/>
      <c r="F23" s="99"/>
    </row>
    <row r="24" spans="2:8" x14ac:dyDescent="0.25">
      <c r="C24" s="98"/>
      <c r="D24" s="342"/>
      <c r="E24" s="99"/>
      <c r="F24" s="99"/>
    </row>
    <row r="25" spans="2:8" ht="22.5" customHeight="1" x14ac:dyDescent="0.25">
      <c r="C25" s="98"/>
      <c r="D25" s="342"/>
      <c r="E25" s="99"/>
      <c r="F25" s="99"/>
    </row>
    <row r="26" spans="2:8" x14ac:dyDescent="0.25">
      <c r="C26" s="98"/>
      <c r="D26" s="342"/>
      <c r="E26" s="99"/>
      <c r="F26" s="99"/>
    </row>
    <row r="27" spans="2:8" x14ac:dyDescent="0.25">
      <c r="C27" s="98"/>
      <c r="D27" s="342"/>
      <c r="E27" s="99"/>
      <c r="F27" s="99"/>
    </row>
    <row r="28" spans="2:8" x14ac:dyDescent="0.25">
      <c r="C28" s="98"/>
      <c r="D28" s="342"/>
      <c r="E28" s="99"/>
      <c r="F28" s="99"/>
    </row>
    <row r="29" spans="2:8" x14ac:dyDescent="0.25">
      <c r="C29" s="98"/>
      <c r="D29" s="342"/>
      <c r="E29" s="99"/>
      <c r="F29" s="99"/>
    </row>
    <row r="30" spans="2:8" x14ac:dyDescent="0.25">
      <c r="C30" s="98"/>
      <c r="D30" s="342"/>
      <c r="E30" s="99"/>
      <c r="F30" s="99"/>
    </row>
    <row r="31" spans="2:8" x14ac:dyDescent="0.25">
      <c r="C31" s="98"/>
      <c r="D31" s="342"/>
      <c r="E31" s="99"/>
      <c r="F31" s="99"/>
    </row>
    <row r="32" spans="2:8" ht="20.25" customHeight="1" x14ac:dyDescent="0.25">
      <c r="C32" s="98"/>
      <c r="D32" s="342"/>
      <c r="E32" s="99"/>
      <c r="F32" s="99"/>
    </row>
    <row r="33" spans="1:6" ht="16.5" customHeight="1" x14ac:dyDescent="0.25">
      <c r="C33" s="98"/>
      <c r="D33" s="342"/>
      <c r="E33" s="99"/>
      <c r="F33" s="99"/>
    </row>
    <row r="34" spans="1:6" ht="16.5" customHeight="1" x14ac:dyDescent="0.25">
      <c r="C34" s="98"/>
      <c r="D34" s="342"/>
      <c r="E34" s="99"/>
      <c r="F34" s="99"/>
    </row>
    <row r="35" spans="1:6" ht="16.5" customHeight="1" x14ac:dyDescent="0.25">
      <c r="C35" s="98"/>
      <c r="D35" s="342"/>
      <c r="E35" s="99"/>
      <c r="F35" s="99"/>
    </row>
    <row r="36" spans="1:6" ht="16.5" customHeight="1" x14ac:dyDescent="0.25">
      <c r="C36" s="98"/>
      <c r="D36" s="342"/>
      <c r="E36" s="99"/>
      <c r="F36" s="99"/>
    </row>
    <row r="37" spans="1:6" ht="16.5" customHeight="1" x14ac:dyDescent="0.25">
      <c r="A37"/>
      <c r="B37"/>
    </row>
    <row r="38" spans="1:6" ht="16.5" customHeight="1" x14ac:dyDescent="0.25">
      <c r="A38"/>
      <c r="B38"/>
    </row>
    <row r="39" spans="1:6" ht="16.5" customHeight="1" x14ac:dyDescent="0.25">
      <c r="A39"/>
      <c r="B39"/>
    </row>
    <row r="40" spans="1:6" ht="38.25" customHeight="1" x14ac:dyDescent="0.25">
      <c r="A40"/>
      <c r="B40"/>
    </row>
    <row r="41" spans="1:6" x14ac:dyDescent="0.25">
      <c r="A41"/>
      <c r="B41"/>
    </row>
    <row r="42" spans="1:6" x14ac:dyDescent="0.25">
      <c r="A42"/>
      <c r="B42"/>
    </row>
    <row r="43" spans="1:6" x14ac:dyDescent="0.25">
      <c r="A43"/>
      <c r="B43"/>
    </row>
    <row r="44" spans="1:6" x14ac:dyDescent="0.25">
      <c r="A44"/>
      <c r="B44"/>
    </row>
    <row r="45" spans="1:6" x14ac:dyDescent="0.25">
      <c r="A45"/>
      <c r="B45"/>
    </row>
    <row r="46" spans="1:6" x14ac:dyDescent="0.25">
      <c r="A46"/>
      <c r="B46"/>
    </row>
    <row r="47" spans="1:6" x14ac:dyDescent="0.25">
      <c r="A47"/>
      <c r="B47"/>
    </row>
    <row r="48" spans="1:6" x14ac:dyDescent="0.25">
      <c r="A48"/>
      <c r="B48"/>
    </row>
    <row r="49" spans="1:2" ht="20.25" customHeight="1" x14ac:dyDescent="0.25">
      <c r="A49"/>
      <c r="B49"/>
    </row>
    <row r="50" spans="1:2" ht="20.25" customHeight="1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ht="15.75" x14ac:dyDescent="0.25">
      <c r="A54" s="225"/>
      <c r="B54"/>
    </row>
    <row r="55" spans="1:2" ht="15.75" x14ac:dyDescent="0.25">
      <c r="A55" s="199"/>
      <c r="B55"/>
    </row>
    <row r="56" spans="1:2" ht="15.75" x14ac:dyDescent="0.25">
      <c r="A56" s="199"/>
      <c r="B56"/>
    </row>
    <row r="57" spans="1:2" ht="15.75" x14ac:dyDescent="0.25">
      <c r="A57" s="199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ht="3" customHeight="1" x14ac:dyDescent="0.25">
      <c r="A72"/>
      <c r="B72"/>
    </row>
    <row r="73" spans="1:2" hidden="1" x14ac:dyDescent="0.25">
      <c r="A73"/>
      <c r="B73"/>
    </row>
    <row r="74" spans="1:2" hidden="1" x14ac:dyDescent="0.25">
      <c r="A74"/>
      <c r="B74"/>
    </row>
    <row r="75" spans="1:2" hidden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t="9.75" hidden="1" customHeight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idden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ht="18" customHeight="1" x14ac:dyDescent="0.25">
      <c r="A110"/>
      <c r="B110"/>
    </row>
    <row r="111" spans="1:2" ht="18" customHeight="1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ht="15.75" x14ac:dyDescent="0.25">
      <c r="A115" s="225"/>
      <c r="B115"/>
    </row>
    <row r="116" spans="1:2" ht="15.75" x14ac:dyDescent="0.25">
      <c r="A116" s="199"/>
      <c r="B116"/>
    </row>
    <row r="117" spans="1:2" ht="15.75" x14ac:dyDescent="0.25">
      <c r="A117" s="199"/>
      <c r="B117"/>
    </row>
    <row r="118" spans="1:2" ht="15.75" x14ac:dyDescent="0.25">
      <c r="A118" s="199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ht="16.5" customHeight="1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ht="15.75" x14ac:dyDescent="0.25">
      <c r="A147" s="199"/>
      <c r="B147"/>
    </row>
    <row r="148" spans="1:2" ht="21.75" customHeight="1" x14ac:dyDescent="0.25">
      <c r="A148" s="199"/>
      <c r="B148"/>
    </row>
    <row r="149" spans="1:2" ht="21.75" customHeight="1" x14ac:dyDescent="0.25">
      <c r="A149" s="199"/>
      <c r="B149"/>
    </row>
    <row r="150" spans="1:2" ht="15.75" x14ac:dyDescent="0.25">
      <c r="A150" s="199"/>
      <c r="B150"/>
    </row>
    <row r="151" spans="1:2" ht="15.75" x14ac:dyDescent="0.25">
      <c r="A151" s="199"/>
      <c r="B151"/>
    </row>
    <row r="152" spans="1:2" ht="15.75" x14ac:dyDescent="0.25">
      <c r="A152" s="221"/>
      <c r="B152"/>
    </row>
    <row r="153" spans="1:2" ht="15.75" x14ac:dyDescent="0.25">
      <c r="A153" s="227"/>
      <c r="B153"/>
    </row>
    <row r="154" spans="1:2" ht="15.75" x14ac:dyDescent="0.25">
      <c r="A154" s="226"/>
      <c r="B154"/>
    </row>
    <row r="155" spans="1:2" ht="15.75" x14ac:dyDescent="0.25">
      <c r="A155" s="222"/>
      <c r="B155"/>
    </row>
    <row r="156" spans="1:2" ht="15.75" x14ac:dyDescent="0.25">
      <c r="A156" s="199"/>
      <c r="B156"/>
    </row>
    <row r="157" spans="1:2" ht="15.75" x14ac:dyDescent="0.25">
      <c r="A157" s="199"/>
      <c r="B157"/>
    </row>
    <row r="158" spans="1:2" ht="15.75" x14ac:dyDescent="0.25">
      <c r="A158" s="225"/>
      <c r="B158"/>
    </row>
    <row r="159" spans="1:2" ht="15.75" x14ac:dyDescent="0.25">
      <c r="A159" s="199"/>
      <c r="B159"/>
    </row>
    <row r="160" spans="1:2" ht="15.75" x14ac:dyDescent="0.25">
      <c r="A160" s="199"/>
      <c r="B160"/>
    </row>
    <row r="161" spans="1:2" ht="15.75" x14ac:dyDescent="0.25">
      <c r="A161" s="199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ht="15.75" x14ac:dyDescent="0.25">
      <c r="A171" s="199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4" spans="1:2" ht="27" customHeight="1" x14ac:dyDescent="0.25"/>
    <row r="185" spans="1:2" ht="27" hidden="1" customHeight="1" x14ac:dyDescent="0.25"/>
    <row r="186" spans="1:2" ht="27" customHeight="1" x14ac:dyDescent="0.25"/>
    <row r="187" spans="1:2" ht="27" customHeight="1" x14ac:dyDescent="0.25"/>
    <row r="188" spans="1:2" ht="27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40.5" customHeight="1" x14ac:dyDescent="0.25"/>
    <row r="194" ht="40.5" customHeight="1" x14ac:dyDescent="0.25"/>
    <row r="195" ht="40.5" customHeight="1" x14ac:dyDescent="0.25"/>
    <row r="196" ht="19.5" customHeight="1" x14ac:dyDescent="0.25"/>
    <row r="197" ht="19.5" customHeight="1" x14ac:dyDescent="0.25"/>
    <row r="198" ht="19.5" customHeight="1" x14ac:dyDescent="0.25"/>
    <row r="199" ht="19.5" customHeight="1" x14ac:dyDescent="0.25"/>
    <row r="200" ht="19.5" customHeight="1" x14ac:dyDescent="0.25"/>
    <row r="201" ht="8.25" hidden="1" customHeight="1" x14ac:dyDescent="0.25"/>
    <row r="202" ht="11.25" hidden="1" customHeight="1" x14ac:dyDescent="0.25"/>
    <row r="203" ht="45.75" customHeight="1" x14ac:dyDescent="0.25"/>
  </sheetData>
  <mergeCells count="16">
    <mergeCell ref="B3:H3"/>
    <mergeCell ref="B4:H4"/>
    <mergeCell ref="B5:G5"/>
    <mergeCell ref="C21:D21"/>
    <mergeCell ref="F21:G21"/>
    <mergeCell ref="C18:D18"/>
    <mergeCell ref="F18:G18"/>
    <mergeCell ref="A16:C16"/>
    <mergeCell ref="C19:D19"/>
    <mergeCell ref="C20:D20"/>
    <mergeCell ref="F20:H20"/>
    <mergeCell ref="A6:A7"/>
    <mergeCell ref="B6:B7"/>
    <mergeCell ref="C6:C7"/>
    <mergeCell ref="D6:D7"/>
    <mergeCell ref="G6:G7"/>
  </mergeCells>
  <pageMargins left="0.7" right="0.7" top="0.75" bottom="0.75" header="0.3" footer="0.3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L23" sqref="L23"/>
    </sheetView>
  </sheetViews>
  <sheetFormatPr baseColWidth="10" defaultRowHeight="15" x14ac:dyDescent="0.25"/>
  <cols>
    <col min="1" max="1" width="7.140625" customWidth="1"/>
    <col min="2" max="2" width="31.42578125" customWidth="1"/>
    <col min="3" max="3" width="15.85546875" customWidth="1"/>
    <col min="4" max="5" width="14.5703125" customWidth="1"/>
    <col min="7" max="7" width="34.85546875" customWidth="1"/>
  </cols>
  <sheetData>
    <row r="1" spans="1:7" ht="24" customHeight="1" x14ac:dyDescent="0.25">
      <c r="A1" s="681" t="s">
        <v>582</v>
      </c>
      <c r="B1" s="681"/>
      <c r="C1" s="681"/>
      <c r="D1" s="681"/>
      <c r="E1" s="681"/>
      <c r="F1" s="681"/>
      <c r="G1" s="681"/>
    </row>
    <row r="2" spans="1:7" ht="17.25" customHeight="1" x14ac:dyDescent="0.25">
      <c r="A2" s="682" t="s">
        <v>512</v>
      </c>
      <c r="B2" s="683"/>
      <c r="C2" s="684"/>
      <c r="D2" s="685"/>
      <c r="E2" s="683"/>
      <c r="F2" s="686"/>
      <c r="G2" s="683"/>
    </row>
    <row r="3" spans="1:7" ht="24" customHeight="1" thickBot="1" x14ac:dyDescent="0.3">
      <c r="A3" s="687" t="s">
        <v>529</v>
      </c>
      <c r="B3" s="687"/>
      <c r="C3" s="687"/>
      <c r="D3" s="687"/>
      <c r="E3" s="687"/>
      <c r="F3" s="687"/>
      <c r="G3" s="687"/>
    </row>
    <row r="4" spans="1:7" ht="24" x14ac:dyDescent="0.25">
      <c r="A4" s="285"/>
      <c r="B4" s="286" t="s">
        <v>3</v>
      </c>
      <c r="C4" s="286" t="s">
        <v>177</v>
      </c>
      <c r="D4" s="286" t="s">
        <v>513</v>
      </c>
      <c r="E4" s="402" t="s">
        <v>479</v>
      </c>
      <c r="F4" s="286" t="s">
        <v>393</v>
      </c>
      <c r="G4" s="293" t="s">
        <v>180</v>
      </c>
    </row>
    <row r="5" spans="1:7" x14ac:dyDescent="0.25">
      <c r="A5" s="587" t="s">
        <v>514</v>
      </c>
      <c r="B5" s="647"/>
      <c r="C5" s="647"/>
      <c r="D5" s="647"/>
      <c r="E5" s="647"/>
      <c r="F5" s="647"/>
      <c r="G5" s="648"/>
    </row>
    <row r="6" spans="1:7" ht="18.75" customHeight="1" x14ac:dyDescent="0.25">
      <c r="A6" s="337">
        <v>1</v>
      </c>
      <c r="B6" s="331" t="s">
        <v>575</v>
      </c>
      <c r="C6" s="275"/>
      <c r="D6" s="403">
        <f>F6/15</f>
        <v>346.66666666666669</v>
      </c>
      <c r="E6" s="404"/>
      <c r="F6" s="276">
        <v>5200</v>
      </c>
      <c r="G6" s="288"/>
    </row>
    <row r="7" spans="1:7" ht="18" customHeight="1" x14ac:dyDescent="0.25">
      <c r="A7" s="287">
        <v>2</v>
      </c>
      <c r="B7" s="274" t="s">
        <v>576</v>
      </c>
      <c r="C7" s="275"/>
      <c r="D7" s="403">
        <f t="shared" ref="D7:D9" si="0">F7/15</f>
        <v>346.66666666666669</v>
      </c>
      <c r="E7" s="404"/>
      <c r="F7" s="276">
        <v>5200</v>
      </c>
      <c r="G7" s="288"/>
    </row>
    <row r="8" spans="1:7" ht="19.5" customHeight="1" x14ac:dyDescent="0.25">
      <c r="A8" s="287">
        <v>3</v>
      </c>
      <c r="B8" s="274" t="s">
        <v>577</v>
      </c>
      <c r="C8" s="275"/>
      <c r="D8" s="403">
        <f t="shared" si="0"/>
        <v>186.66666666666666</v>
      </c>
      <c r="E8" s="404"/>
      <c r="F8" s="276">
        <v>2800</v>
      </c>
      <c r="G8" s="288"/>
    </row>
    <row r="9" spans="1:7" ht="18" customHeight="1" x14ac:dyDescent="0.25">
      <c r="A9" s="287">
        <v>4</v>
      </c>
      <c r="B9" s="274" t="s">
        <v>578</v>
      </c>
      <c r="C9" s="275"/>
      <c r="D9" s="403">
        <f t="shared" si="0"/>
        <v>200</v>
      </c>
      <c r="E9" s="405"/>
      <c r="F9" s="276">
        <v>3000</v>
      </c>
      <c r="G9" s="288"/>
    </row>
    <row r="10" spans="1:7" ht="18.75" customHeight="1" x14ac:dyDescent="0.25">
      <c r="A10" s="287">
        <f t="shared" ref="A10:A17" si="1">SUM(A9+1)</f>
        <v>5</v>
      </c>
      <c r="B10" s="274" t="s">
        <v>563</v>
      </c>
      <c r="C10" s="275" t="s">
        <v>564</v>
      </c>
      <c r="D10" s="403">
        <f t="shared" ref="D7:D19" si="2">F10/15</f>
        <v>266.66666666666669</v>
      </c>
      <c r="E10" s="406"/>
      <c r="F10" s="276">
        <v>4000</v>
      </c>
      <c r="G10" s="288"/>
    </row>
    <row r="11" spans="1:7" ht="18.75" customHeight="1" x14ac:dyDescent="0.25">
      <c r="A11" s="287">
        <v>7</v>
      </c>
      <c r="B11" s="331" t="s">
        <v>565</v>
      </c>
      <c r="C11" s="275" t="s">
        <v>564</v>
      </c>
      <c r="D11" s="403">
        <f t="shared" si="2"/>
        <v>266.66666666666669</v>
      </c>
      <c r="E11" s="406"/>
      <c r="F11" s="276">
        <v>4000</v>
      </c>
      <c r="G11" s="288"/>
    </row>
    <row r="12" spans="1:7" ht="19.5" customHeight="1" x14ac:dyDescent="0.25">
      <c r="A12" s="287">
        <v>8</v>
      </c>
      <c r="B12" s="274" t="s">
        <v>566</v>
      </c>
      <c r="C12" s="275" t="s">
        <v>564</v>
      </c>
      <c r="D12" s="403">
        <f t="shared" si="2"/>
        <v>400</v>
      </c>
      <c r="E12" s="406"/>
      <c r="F12" s="276">
        <v>6000</v>
      </c>
      <c r="G12" s="288"/>
    </row>
    <row r="13" spans="1:7" ht="18.75" customHeight="1" x14ac:dyDescent="0.25">
      <c r="A13" s="287">
        <f t="shared" si="1"/>
        <v>9</v>
      </c>
      <c r="B13" s="274" t="s">
        <v>567</v>
      </c>
      <c r="C13" s="275" t="s">
        <v>54</v>
      </c>
      <c r="D13" s="403">
        <f t="shared" si="2"/>
        <v>280</v>
      </c>
      <c r="E13" s="406"/>
      <c r="F13" s="276">
        <v>4200</v>
      </c>
      <c r="G13" s="288"/>
    </row>
    <row r="14" spans="1:7" ht="19.5" customHeight="1" x14ac:dyDescent="0.25">
      <c r="A14" s="287">
        <v>10</v>
      </c>
      <c r="B14" s="274" t="s">
        <v>568</v>
      </c>
      <c r="C14" s="275"/>
      <c r="D14" s="403">
        <f t="shared" si="2"/>
        <v>200</v>
      </c>
      <c r="E14" s="406"/>
      <c r="F14" s="276">
        <v>3000</v>
      </c>
      <c r="G14" s="288"/>
    </row>
    <row r="15" spans="1:7" ht="17.25" customHeight="1" x14ac:dyDescent="0.25">
      <c r="A15" s="287">
        <v>11</v>
      </c>
      <c r="B15" s="274" t="s">
        <v>569</v>
      </c>
      <c r="C15" s="275" t="s">
        <v>570</v>
      </c>
      <c r="D15" s="403">
        <f t="shared" si="2"/>
        <v>200</v>
      </c>
      <c r="E15" s="406"/>
      <c r="F15" s="276">
        <v>3000</v>
      </c>
      <c r="G15" s="288"/>
    </row>
    <row r="16" spans="1:7" ht="18" customHeight="1" x14ac:dyDescent="0.25">
      <c r="A16" s="287">
        <v>12</v>
      </c>
      <c r="B16" s="274" t="s">
        <v>571</v>
      </c>
      <c r="C16" s="275" t="s">
        <v>572</v>
      </c>
      <c r="D16" s="403">
        <f t="shared" si="2"/>
        <v>266.66666666666669</v>
      </c>
      <c r="E16" s="406"/>
      <c r="F16" s="276">
        <v>4000</v>
      </c>
      <c r="G16" s="288"/>
    </row>
    <row r="17" spans="1:7" ht="18.75" customHeight="1" x14ac:dyDescent="0.25">
      <c r="A17" s="287">
        <f t="shared" si="1"/>
        <v>13</v>
      </c>
      <c r="B17" s="274" t="s">
        <v>579</v>
      </c>
      <c r="C17" s="275"/>
      <c r="D17" s="403">
        <f t="shared" si="2"/>
        <v>186.66666666666666</v>
      </c>
      <c r="E17" s="406"/>
      <c r="F17" s="276">
        <v>2800</v>
      </c>
      <c r="G17" s="288"/>
    </row>
    <row r="18" spans="1:7" ht="19.5" customHeight="1" x14ac:dyDescent="0.25">
      <c r="A18" s="287">
        <v>14</v>
      </c>
      <c r="B18" s="274" t="s">
        <v>580</v>
      </c>
      <c r="C18" s="275" t="s">
        <v>581</v>
      </c>
      <c r="D18" s="403">
        <f t="shared" si="2"/>
        <v>200</v>
      </c>
      <c r="E18" s="406"/>
      <c r="F18" s="276">
        <v>3000</v>
      </c>
      <c r="G18" s="288"/>
    </row>
    <row r="19" spans="1:7" ht="16.5" customHeight="1" x14ac:dyDescent="0.25">
      <c r="A19" s="407">
        <v>15</v>
      </c>
      <c r="B19" s="408" t="s">
        <v>583</v>
      </c>
      <c r="C19" s="409"/>
      <c r="D19" s="403">
        <f t="shared" si="2"/>
        <v>200</v>
      </c>
      <c r="E19" s="410"/>
      <c r="F19" s="276">
        <v>3000</v>
      </c>
      <c r="G19" s="288"/>
    </row>
    <row r="20" spans="1:7" ht="15.75" thickBot="1" x14ac:dyDescent="0.3">
      <c r="A20" s="411"/>
      <c r="B20" s="412" t="s">
        <v>517</v>
      </c>
      <c r="C20" s="413"/>
      <c r="D20" s="414"/>
      <c r="E20" s="335"/>
      <c r="F20" s="335">
        <f>SUM(F6:F19)</f>
        <v>53200</v>
      </c>
      <c r="G20" s="415"/>
    </row>
    <row r="21" spans="1:7" x14ac:dyDescent="0.25">
      <c r="F21" s="398"/>
      <c r="G21" s="228"/>
    </row>
    <row r="22" spans="1:7" ht="15.75" x14ac:dyDescent="0.25">
      <c r="A22" s="553" t="s">
        <v>186</v>
      </c>
      <c r="B22" s="553"/>
      <c r="C22" s="553"/>
      <c r="D22" s="282"/>
      <c r="E22" s="553" t="s">
        <v>509</v>
      </c>
      <c r="F22" s="553"/>
      <c r="G22" s="553"/>
    </row>
    <row r="23" spans="1:7" ht="15.75" x14ac:dyDescent="0.25">
      <c r="A23" s="396"/>
      <c r="B23" s="396"/>
      <c r="C23" s="396"/>
      <c r="D23" s="396"/>
      <c r="E23" s="224"/>
      <c r="F23" s="280"/>
      <c r="G23" s="281"/>
    </row>
    <row r="24" spans="1:7" ht="15.75" x14ac:dyDescent="0.25">
      <c r="A24" s="396"/>
      <c r="B24" s="540"/>
      <c r="C24" s="540"/>
      <c r="D24" s="396"/>
      <c r="E24" s="540"/>
      <c r="F24" s="540"/>
      <c r="G24" s="540"/>
    </row>
    <row r="25" spans="1:7" ht="15.75" x14ac:dyDescent="0.25">
      <c r="A25" s="646" t="s">
        <v>520</v>
      </c>
      <c r="B25" s="646"/>
      <c r="C25" s="646"/>
      <c r="D25" s="282"/>
      <c r="E25" s="646" t="s">
        <v>461</v>
      </c>
      <c r="F25" s="646"/>
      <c r="G25" s="646"/>
    </row>
  </sheetData>
  <mergeCells count="9">
    <mergeCell ref="A25:C25"/>
    <mergeCell ref="E25:G25"/>
    <mergeCell ref="A1:G1"/>
    <mergeCell ref="A3:G3"/>
    <mergeCell ref="A5:G5"/>
    <mergeCell ref="A22:C22"/>
    <mergeCell ref="E22:G22"/>
    <mergeCell ref="B24:C24"/>
    <mergeCell ref="E24:G2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APOYOS TONILA</vt:lpstr>
      <vt:lpstr>SEG. PUB. </vt:lpstr>
      <vt:lpstr>APOYOS Y PENSIONADOS TONILA</vt:lpstr>
      <vt:lpstr>SAN MARCOS 1</vt:lpstr>
      <vt:lpstr>SAN MARCOS</vt:lpstr>
      <vt:lpstr>AAT 01</vt:lpstr>
      <vt:lpstr>ESCUELAS</vt:lpstr>
      <vt:lpstr>CASAS DE SALUD</vt:lpstr>
      <vt:lpstr>AGT01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2021-10-27T18:48:43Z</cp:lastPrinted>
  <dcterms:created xsi:type="dcterms:W3CDTF">2012-01-12T23:40:46Z</dcterms:created>
  <dcterms:modified xsi:type="dcterms:W3CDTF">2021-10-27T18:49:29Z</dcterms:modified>
</cp:coreProperties>
</file>