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0490" windowHeight="7455" tabRatio="771"/>
  </bookViews>
  <sheets>
    <sheet name="NOMINA" sheetId="91" r:id="rId1"/>
    <sheet name="Hoja1" sheetId="94" r:id="rId2"/>
    <sheet name="APOYOS" sheetId="93" r:id="rId3"/>
  </sheets>
  <definedNames>
    <definedName name="_45" localSheetId="0">#REF!</definedName>
    <definedName name="_45">#REF!</definedName>
    <definedName name="CREDITO" localSheetId="0">#REF!</definedName>
    <definedName name="CREDITO">#REF!</definedName>
    <definedName name="Credito1">#REF!</definedName>
    <definedName name="Subsidio1" localSheetId="0">#REF!</definedName>
    <definedName name="Subsidio1">#REF!</definedName>
    <definedName name="TABLA" localSheetId="0">#REF!</definedName>
    <definedName name="TABLA">#REF!</definedName>
    <definedName name="Tarifa1">#REF!</definedName>
  </definedNames>
  <calcPr calcId="125725"/>
</workbook>
</file>

<file path=xl/calcChain.xml><?xml version="1.0" encoding="utf-8"?>
<calcChain xmlns="http://schemas.openxmlformats.org/spreadsheetml/2006/main">
  <c r="M40" i="91"/>
  <c r="AB38" l="1"/>
  <c r="M38"/>
  <c r="AG38" s="1"/>
  <c r="AA41" l="1"/>
  <c r="F41"/>
  <c r="M39"/>
  <c r="AB37" l="1"/>
  <c r="M37"/>
  <c r="AG37" s="1"/>
  <c r="M27" l="1"/>
  <c r="M28"/>
  <c r="AG28" s="1"/>
  <c r="M29"/>
  <c r="AG29" s="1"/>
  <c r="M30"/>
  <c r="AG30" s="1"/>
  <c r="M31"/>
  <c r="M32"/>
  <c r="AG32" s="1"/>
  <c r="M33"/>
  <c r="M34"/>
  <c r="AG34" s="1"/>
  <c r="M35"/>
  <c r="AG35" s="1"/>
  <c r="M36"/>
  <c r="AG36" s="1"/>
  <c r="M22"/>
  <c r="M23"/>
  <c r="AG23" s="1"/>
  <c r="M24"/>
  <c r="AG24" s="1"/>
  <c r="M20"/>
  <c r="AG20" s="1"/>
  <c r="M21"/>
  <c r="M25"/>
  <c r="AG25" s="1"/>
  <c r="M26"/>
  <c r="AG26" s="1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M17"/>
  <c r="AG22" l="1"/>
  <c r="Y41"/>
  <c r="Z41"/>
  <c r="AG17"/>
  <c r="M14"/>
  <c r="AG14" s="1"/>
  <c r="AB13"/>
  <c r="AB14"/>
  <c r="AB15"/>
  <c r="AB16"/>
  <c r="AB17"/>
  <c r="AB18"/>
  <c r="AB12"/>
  <c r="AD32"/>
  <c r="H33"/>
  <c r="O33"/>
  <c r="H31"/>
  <c r="O31"/>
  <c r="H30"/>
  <c r="O30"/>
  <c r="D21" i="94"/>
  <c r="H36" i="91"/>
  <c r="O36"/>
  <c r="AE32"/>
  <c r="D18" i="93"/>
  <c r="H28" i="91"/>
  <c r="O28"/>
  <c r="AG27"/>
  <c r="H27"/>
  <c r="O27"/>
  <c r="H26"/>
  <c r="O26"/>
  <c r="L41"/>
  <c r="O20"/>
  <c r="H20"/>
  <c r="O12"/>
  <c r="M12"/>
  <c r="AG12" s="1"/>
  <c r="M15"/>
  <c r="AG15" s="1"/>
  <c r="M13"/>
  <c r="AG13" s="1"/>
  <c r="AC32"/>
  <c r="N41"/>
  <c r="A13"/>
  <c r="A14" s="1"/>
  <c r="A15" s="1"/>
  <c r="A16" s="1"/>
  <c r="A17" s="1"/>
  <c r="A18" s="1"/>
  <c r="A19" s="1"/>
  <c r="A20" s="1"/>
  <c r="A21" s="1"/>
  <c r="A22" s="1"/>
  <c r="O25"/>
  <c r="H25"/>
  <c r="H24"/>
  <c r="O24"/>
  <c r="H23"/>
  <c r="O23"/>
  <c r="H22"/>
  <c r="O22"/>
  <c r="AG21"/>
  <c r="H21"/>
  <c r="O21"/>
  <c r="M19"/>
  <c r="AG19" s="1"/>
  <c r="H19"/>
  <c r="O19"/>
  <c r="M18"/>
  <c r="AG18" s="1"/>
  <c r="H18"/>
  <c r="O18"/>
  <c r="H17"/>
  <c r="M16"/>
  <c r="AG16" s="1"/>
  <c r="H16"/>
  <c r="E16"/>
  <c r="O16" s="1"/>
  <c r="H15"/>
  <c r="O15"/>
  <c r="H14"/>
  <c r="O14"/>
  <c r="H13"/>
  <c r="O13"/>
  <c r="K41"/>
  <c r="G41"/>
  <c r="I41"/>
  <c r="J41"/>
  <c r="H12"/>
  <c r="A25"/>
  <c r="O17"/>
  <c r="AB41" l="1"/>
  <c r="P33"/>
  <c r="M41"/>
  <c r="AG41"/>
  <c r="P36"/>
  <c r="U36" s="1"/>
  <c r="P20"/>
  <c r="Q20" s="1"/>
  <c r="R20" s="1"/>
  <c r="P26"/>
  <c r="Q26" s="1"/>
  <c r="R26" s="1"/>
  <c r="P15"/>
  <c r="S15" s="1"/>
  <c r="P22"/>
  <c r="S22" s="1"/>
  <c r="P24"/>
  <c r="U24" s="1"/>
  <c r="P31"/>
  <c r="W31" s="1"/>
  <c r="P17"/>
  <c r="Q17" s="1"/>
  <c r="R17" s="1"/>
  <c r="P25"/>
  <c r="S25" s="1"/>
  <c r="P13"/>
  <c r="Q13" s="1"/>
  <c r="H41"/>
  <c r="P21"/>
  <c r="U21" s="1"/>
  <c r="P27"/>
  <c r="U27" s="1"/>
  <c r="P14"/>
  <c r="U14" s="1"/>
  <c r="P16"/>
  <c r="W16" s="1"/>
  <c r="P19"/>
  <c r="Q19" s="1"/>
  <c r="P23"/>
  <c r="Q23" s="1"/>
  <c r="R23" s="1"/>
  <c r="P30"/>
  <c r="S30" s="1"/>
  <c r="P18"/>
  <c r="W18" s="1"/>
  <c r="P12"/>
  <c r="S12" s="1"/>
  <c r="S41" s="1"/>
  <c r="U26"/>
  <c r="S26"/>
  <c r="W26"/>
  <c r="S33"/>
  <c r="W33"/>
  <c r="U33"/>
  <c r="Q33"/>
  <c r="R33" s="1"/>
  <c r="S20"/>
  <c r="U20"/>
  <c r="S31"/>
  <c r="W15"/>
  <c r="U15"/>
  <c r="P28"/>
  <c r="O41"/>
  <c r="U18" l="1"/>
  <c r="W20"/>
  <c r="S36"/>
  <c r="R19"/>
  <c r="Q31"/>
  <c r="R31" s="1"/>
  <c r="T31" s="1"/>
  <c r="Q36"/>
  <c r="R36" s="1"/>
  <c r="W36"/>
  <c r="U31"/>
  <c r="Q18"/>
  <c r="R18" s="1"/>
  <c r="Q15"/>
  <c r="R15" s="1"/>
  <c r="T15" s="1"/>
  <c r="V15" s="1"/>
  <c r="X15" s="1"/>
  <c r="S17"/>
  <c r="T17" s="1"/>
  <c r="W19"/>
  <c r="S19"/>
  <c r="S24"/>
  <c r="Q22"/>
  <c r="R22" s="1"/>
  <c r="T22" s="1"/>
  <c r="S23"/>
  <c r="T23" s="1"/>
  <c r="U30"/>
  <c r="W22"/>
  <c r="Q12"/>
  <c r="Q41" s="1"/>
  <c r="Q24"/>
  <c r="R24" s="1"/>
  <c r="W25"/>
  <c r="W12"/>
  <c r="W41" s="1"/>
  <c r="U22"/>
  <c r="W24"/>
  <c r="Q25"/>
  <c r="R25" s="1"/>
  <c r="T25" s="1"/>
  <c r="U25"/>
  <c r="W17"/>
  <c r="U17"/>
  <c r="Q27"/>
  <c r="R27" s="1"/>
  <c r="S27"/>
  <c r="S21"/>
  <c r="S18"/>
  <c r="U23"/>
  <c r="U13"/>
  <c r="W14"/>
  <c r="R13"/>
  <c r="S13"/>
  <c r="W13"/>
  <c r="U12"/>
  <c r="U41" s="1"/>
  <c r="W23"/>
  <c r="S14"/>
  <c r="W27"/>
  <c r="U19"/>
  <c r="W30"/>
  <c r="Q21"/>
  <c r="R21" s="1"/>
  <c r="S16"/>
  <c r="Q14"/>
  <c r="R14" s="1"/>
  <c r="Q16"/>
  <c r="R16" s="1"/>
  <c r="Q30"/>
  <c r="R30" s="1"/>
  <c r="T30" s="1"/>
  <c r="W21"/>
  <c r="U16"/>
  <c r="T36"/>
  <c r="V36" s="1"/>
  <c r="X36" s="1"/>
  <c r="T26"/>
  <c r="V26" s="1"/>
  <c r="X26" s="1"/>
  <c r="T33"/>
  <c r="V33" s="1"/>
  <c r="X33" s="1"/>
  <c r="T20"/>
  <c r="V20" s="1"/>
  <c r="X20" s="1"/>
  <c r="U28"/>
  <c r="S28"/>
  <c r="Q28"/>
  <c r="R28" s="1"/>
  <c r="P41"/>
  <c r="W28"/>
  <c r="T18" l="1"/>
  <c r="V18" s="1"/>
  <c r="X18" s="1"/>
  <c r="V17"/>
  <c r="T27"/>
  <c r="V27" s="1"/>
  <c r="X27" s="1"/>
  <c r="V31"/>
  <c r="X31" s="1"/>
  <c r="T24"/>
  <c r="V24" s="1"/>
  <c r="X24" s="1"/>
  <c r="T19"/>
  <c r="V19" s="1"/>
  <c r="X19" s="1"/>
  <c r="R12"/>
  <c r="T12" s="1"/>
  <c r="V22"/>
  <c r="X22" s="1"/>
  <c r="V30"/>
  <c r="X30" s="1"/>
  <c r="T13"/>
  <c r="V25"/>
  <c r="X25" s="1"/>
  <c r="V13"/>
  <c r="X13" s="1"/>
  <c r="T21"/>
  <c r="V21" s="1"/>
  <c r="X21" s="1"/>
  <c r="X17"/>
  <c r="T16"/>
  <c r="V16" s="1"/>
  <c r="X16" s="1"/>
  <c r="V23"/>
  <c r="X23" s="1"/>
  <c r="T14"/>
  <c r="V14" s="1"/>
  <c r="X14" s="1"/>
  <c r="T28"/>
  <c r="V28" s="1"/>
  <c r="X28" s="1"/>
  <c r="R41" l="1"/>
  <c r="V12"/>
  <c r="T41"/>
  <c r="X12" l="1"/>
  <c r="X41" s="1"/>
  <c r="V41"/>
</calcChain>
</file>

<file path=xl/sharedStrings.xml><?xml version="1.0" encoding="utf-8"?>
<sst xmlns="http://schemas.openxmlformats.org/spreadsheetml/2006/main" count="143" uniqueCount="109">
  <si>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</si>
  <si>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</si>
  <si>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</si>
  <si>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</si>
  <si>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</si>
  <si>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</si>
  <si>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</si>
  <si>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>TARIFA</t>
  </si>
  <si>
    <t>I.S.R.</t>
  </si>
  <si>
    <t>Limite</t>
  </si>
  <si>
    <t>Inferior</t>
  </si>
  <si>
    <t>Cuota</t>
  </si>
  <si>
    <t>Fija</t>
  </si>
  <si>
    <t>Salario</t>
  </si>
  <si>
    <t>Nombre</t>
  </si>
  <si>
    <t>Dias</t>
  </si>
  <si>
    <t>Trab.</t>
  </si>
  <si>
    <t>diario</t>
  </si>
  <si>
    <t>Bono por</t>
  </si>
  <si>
    <t>Puntualidad</t>
  </si>
  <si>
    <t>Horas</t>
  </si>
  <si>
    <t>Extras</t>
  </si>
  <si>
    <t>Otros</t>
  </si>
  <si>
    <t>Gravados</t>
  </si>
  <si>
    <t>Exentos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</si>
  <si>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</si>
  <si>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</si>
  <si>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</si>
  <si>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</si>
  <si>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</si>
  <si>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</si>
  <si>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</si>
  <si>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</si>
  <si>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</si>
  <si>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</si>
  <si>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</si>
  <si>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</si>
  <si>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</si>
  <si>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</si>
  <si>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t>Gravadas</t>
  </si>
  <si>
    <t>Deduc.</t>
  </si>
  <si>
    <t>Quincenal</t>
  </si>
  <si>
    <t>Comisiones</t>
  </si>
  <si>
    <t>Asistencia</t>
  </si>
  <si>
    <t>Empleo</t>
  </si>
  <si>
    <t>Subsidio</t>
  </si>
  <si>
    <t>F    I    R    M    A</t>
  </si>
  <si>
    <t>SEGURIDAD PUBLICA</t>
  </si>
  <si>
    <t>MUNICIPIO DE TONILA JALISCO</t>
  </si>
  <si>
    <t>IGNACIO ALVARADO TRILLO</t>
  </si>
  <si>
    <t>MANUEL BAUTISTA PULIDO</t>
  </si>
  <si>
    <t>JOSE LUIS CASTILLO SILVA</t>
  </si>
  <si>
    <t>AGUSTIN RODRIGUEZ GARCIA</t>
  </si>
  <si>
    <t>HUGO VIDAL SILVA RODRIGUEZ</t>
  </si>
  <si>
    <t>ALFREDO GARCIA VAZQUEZ</t>
  </si>
  <si>
    <t>BERNARDO ARTEAGA GOMEZ</t>
  </si>
  <si>
    <t>PEDRO MANZO RAMIREZ</t>
  </si>
  <si>
    <t>LUIS REYES GONZALEZ</t>
  </si>
  <si>
    <t>JULIO CESAR CRISTOBAL RANGEL</t>
  </si>
  <si>
    <t>PUESTO</t>
  </si>
  <si>
    <t>DIRECTOR SEGURIDAD PUBLICA</t>
  </si>
  <si>
    <t>COMANDANTE</t>
  </si>
  <si>
    <t>POLICIA LINEA</t>
  </si>
  <si>
    <t>PRESIDENTE MUNICIPAL</t>
  </si>
  <si>
    <t>_______________________________________</t>
  </si>
  <si>
    <t>________________________________________</t>
  </si>
  <si>
    <t>JOSE SALAZAR HERNANDEZ</t>
  </si>
  <si>
    <t>SANDRA YAQUELINE SANCHEZ ESPINOZA</t>
  </si>
  <si>
    <t xml:space="preserve">TOTAL A PAGAR </t>
  </si>
  <si>
    <t>LUIS GERARDO BRICEÑO AGUILAR</t>
  </si>
  <si>
    <t xml:space="preserve">                                                                                                   ENCARGADO DE LA HACIENDA MUNICIPAL</t>
  </si>
  <si>
    <t>MUNICIPIO DE TONILA</t>
  </si>
  <si>
    <t>NOMBRE</t>
  </si>
  <si>
    <t>FIRMA</t>
  </si>
  <si>
    <t>ECNCARGADO DE HACUENDA MUNICIPAL</t>
  </si>
  <si>
    <t>CP RIGOBERTO RODRIGUEZ MACIAS</t>
  </si>
  <si>
    <t>DR MARIO HARVEY CHAVEZ BOJORQUEZ</t>
  </si>
  <si>
    <t>JULIO CESAR RODRIGUEZ MALO</t>
  </si>
  <si>
    <t>ANGEL FERNANDO GONZALEZ ULLOA</t>
  </si>
  <si>
    <t>PERSONAL SEGURIDAD PUBLICA</t>
  </si>
  <si>
    <t>PAGO ESTIMULO 2017</t>
  </si>
  <si>
    <t xml:space="preserve">JESUS JHONATAN BAUTISTA GALLEGOS </t>
  </si>
  <si>
    <t>PROFR. JOSE MARTIN HERNANDEZ ALVAREZ</t>
  </si>
  <si>
    <t>HUGO ALEJANDRO PRECIADO GOMES</t>
  </si>
  <si>
    <t>FRANCISCO JOSUE RINCON AVILA</t>
  </si>
  <si>
    <t>JOSUE YOSIMAR ROLON FLORES</t>
  </si>
  <si>
    <t>JESUS JHONATAN BAUTISTA GALLEGOS</t>
  </si>
  <si>
    <t xml:space="preserve">No. </t>
  </si>
  <si>
    <t>SPM 01</t>
  </si>
  <si>
    <t>IRIS CRISTAL CARRILLO JIMENEZ</t>
  </si>
  <si>
    <t>FORMA DE PAGO</t>
  </si>
  <si>
    <t>__________________________________________________________</t>
  </si>
  <si>
    <t>JOEL ALONSO SILVA</t>
  </si>
  <si>
    <r>
      <t>o</t>
    </r>
    <r>
      <rPr>
        <b/>
        <sz val="14"/>
        <color indexed="10"/>
        <rFont val="Arial"/>
        <family val="2"/>
      </rPr>
      <t xml:space="preserve"> (A Favor)</t>
    </r>
  </si>
  <si>
    <t>POLICIA  LINEA</t>
  </si>
  <si>
    <t>JOSE ALFREDO VAZQUEZ GUDIÑO</t>
  </si>
  <si>
    <t>OFICIAL DE TRAN</t>
  </si>
  <si>
    <t>SANDRA LETICIA DIAZ SANCHEZ</t>
  </si>
  <si>
    <t>JOSE ROBERTO MARTINEZ URTIZ</t>
  </si>
  <si>
    <t xml:space="preserve">CLAUDIA BENUTO ORTIZ </t>
  </si>
  <si>
    <t>URIEL MANZO MORENO</t>
  </si>
  <si>
    <t>OSCAR ALEJANDRO VAZQUEZ DE S</t>
  </si>
  <si>
    <t xml:space="preserve">                   ENFRO. URIEL ALEJANDRO MAGAÑA RENTERIA</t>
  </si>
  <si>
    <t>TOTALES:</t>
  </si>
  <si>
    <t>JOSE ANTONIO DELGADO JACOBO</t>
  </si>
  <si>
    <t>JULIO CESAR RODRIGUEZ AGUILAR</t>
  </si>
  <si>
    <t>NOMINA SEGURIDAD PUBLICA DEL 16  AL 31  DE OCTUBRE  DE 2020</t>
  </si>
  <si>
    <t>CARLOS ALBERTO GARCIA GONZALEZ</t>
  </si>
  <si>
    <t>DILAN ALEXANDER RAMIREZ HORTA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</si>
</sst>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</numFmts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u/>
      <sz val="14"/>
      <color indexed="12"/>
      <name val="Arial"/>
      <family val="2"/>
    </font>
    <font>
      <b/>
      <sz val="18"/>
      <color theme="1"/>
      <name val="Arial"/>
      <family val="2"/>
    </font>
    <font>
      <sz val="16"/>
      <name val="Arial"/>
      <family val="2"/>
    </font>
    <font>
      <sz val="16"/>
      <color rgb="FF00B05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64E8FA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  <protection locked="0"/>
    </xf>
    <xf numFmtId="44" fontId="0" fillId="0" borderId="0" xfId="3" applyFont="1"/>
    <xf numFmtId="0" fontId="2" fillId="0" borderId="0" xfId="0" applyFont="1"/>
    <xf numFmtId="44" fontId="2" fillId="0" borderId="0" xfId="3" applyFont="1"/>
    <xf numFmtId="44" fontId="2" fillId="0" borderId="0" xfId="3" applyFont="1" applyAlignment="1">
      <alignment horizontal="center" wrapText="1"/>
    </xf>
    <xf numFmtId="0" fontId="0" fillId="0" borderId="0" xfId="0" applyAlignment="1">
      <alignment horizontal="center"/>
    </xf>
    <xf numFmtId="44" fontId="2" fillId="0" borderId="2" xfId="3" applyFont="1" applyBorder="1" applyAlignment="1" applyProtection="1">
      <alignment horizontal="center" vertical="center" wrapText="1"/>
    </xf>
    <xf numFmtId="44" fontId="2" fillId="0" borderId="2" xfId="3" applyFont="1" applyBorder="1" applyAlignment="1">
      <alignment horizontal="center" vertical="center" wrapText="1"/>
    </xf>
    <xf numFmtId="49" fontId="0" fillId="0" borderId="2" xfId="0" applyNumberFormat="1" applyBorder="1"/>
    <xf numFmtId="44" fontId="0" fillId="0" borderId="2" xfId="3" applyFont="1" applyBorder="1"/>
    <xf numFmtId="0" fontId="0" fillId="0" borderId="2" xfId="0" applyBorder="1"/>
    <xf numFmtId="49" fontId="2" fillId="0" borderId="2" xfId="0" applyNumberFormat="1" applyFont="1" applyBorder="1" applyAlignment="1">
      <alignment horizontal="right"/>
    </xf>
    <xf numFmtId="44" fontId="2" fillId="0" borderId="2" xfId="3" applyFont="1" applyBorder="1"/>
    <xf numFmtId="0" fontId="2" fillId="0" borderId="0" xfId="0" applyFont="1" applyAlignment="1">
      <alignment horizontal="center"/>
    </xf>
    <xf numFmtId="49" fontId="1" fillId="0" borderId="2" xfId="0" applyNumberFormat="1" applyFont="1" applyFill="1" applyBorder="1"/>
    <xf numFmtId="44" fontId="0" fillId="0" borderId="0" xfId="0" applyNumberFormat="1"/>
    <xf numFmtId="0" fontId="5" fillId="0" borderId="0" xfId="0" applyFont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0" xfId="0" applyFont="1" applyFill="1" applyProtection="1"/>
    <xf numFmtId="0" fontId="6" fillId="0" borderId="0" xfId="0" applyFont="1" applyBorder="1" applyProtection="1"/>
    <xf numFmtId="44" fontId="5" fillId="0" borderId="0" xfId="0" applyNumberFormat="1" applyFont="1" applyFill="1" applyBorder="1" applyProtection="1"/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44" fontId="9" fillId="0" borderId="2" xfId="3" applyFont="1" applyBorder="1" applyAlignment="1" applyProtection="1">
      <alignment horizontal="center"/>
    </xf>
    <xf numFmtId="44" fontId="9" fillId="0" borderId="2" xfId="3" applyFont="1" applyFill="1" applyBorder="1" applyAlignment="1" applyProtection="1">
      <alignment horizontal="center"/>
    </xf>
    <xf numFmtId="43" fontId="9" fillId="0" borderId="2" xfId="2" applyFont="1" applyBorder="1" applyAlignment="1" applyProtection="1">
      <alignment horizontal="center"/>
    </xf>
    <xf numFmtId="44" fontId="8" fillId="0" borderId="2" xfId="3" applyFont="1" applyFill="1" applyBorder="1" applyAlignment="1" applyProtection="1">
      <alignment horizontal="right" vertical="center"/>
    </xf>
    <xf numFmtId="44" fontId="8" fillId="0" borderId="2" xfId="3" applyFont="1" applyBorder="1" applyAlignment="1" applyProtection="1">
      <alignment horizontal="right" vertical="center"/>
    </xf>
    <xf numFmtId="44" fontId="8" fillId="0" borderId="2" xfId="3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wrapText="1"/>
      <protection locked="0"/>
    </xf>
    <xf numFmtId="44" fontId="8" fillId="0" borderId="2" xfId="3" applyFont="1" applyBorder="1" applyAlignment="1" applyProtection="1">
      <alignment horizontal="center"/>
    </xf>
    <xf numFmtId="44" fontId="9" fillId="2" borderId="2" xfId="3" applyFont="1" applyFill="1" applyBorder="1" applyAlignment="1" applyProtection="1">
      <alignment horizontal="center"/>
    </xf>
    <xf numFmtId="44" fontId="8" fillId="0" borderId="2" xfId="3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6" xfId="0" applyFont="1" applyBorder="1" applyProtection="1"/>
    <xf numFmtId="0" fontId="8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9" fillId="0" borderId="0" xfId="0" applyFont="1" applyBorder="1" applyProtection="1"/>
    <xf numFmtId="0" fontId="9" fillId="0" borderId="11" xfId="0" applyFont="1" applyBorder="1" applyAlignment="1" applyProtection="1"/>
    <xf numFmtId="0" fontId="8" fillId="0" borderId="11" xfId="0" applyFont="1" applyFill="1" applyBorder="1" applyProtection="1"/>
    <xf numFmtId="0" fontId="8" fillId="0" borderId="11" xfId="0" applyFont="1" applyBorder="1" applyProtection="1"/>
    <xf numFmtId="44" fontId="8" fillId="0" borderId="0" xfId="0" applyNumberFormat="1" applyFont="1" applyFill="1" applyBorder="1" applyProtection="1"/>
    <xf numFmtId="0" fontId="8" fillId="0" borderId="0" xfId="0" applyFont="1" applyProtection="1"/>
    <xf numFmtId="0" fontId="9" fillId="0" borderId="11" xfId="0" applyFont="1" applyBorder="1" applyProtection="1"/>
    <xf numFmtId="0" fontId="9" fillId="0" borderId="0" xfId="0" applyFont="1" applyBorder="1" applyAlignment="1" applyProtection="1"/>
    <xf numFmtId="44" fontId="8" fillId="0" borderId="4" xfId="0" applyNumberFormat="1" applyFont="1" applyFill="1" applyBorder="1" applyAlignment="1" applyProtection="1">
      <alignment vertical="center"/>
    </xf>
    <xf numFmtId="44" fontId="8" fillId="0" borderId="3" xfId="0" applyNumberFormat="1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horizontal="center"/>
    </xf>
    <xf numFmtId="0" fontId="8" fillId="0" borderId="3" xfId="0" applyFont="1" applyBorder="1" applyProtection="1"/>
    <xf numFmtId="0" fontId="8" fillId="0" borderId="4" xfId="0" applyFont="1" applyBorder="1" applyProtection="1"/>
    <xf numFmtId="0" fontId="8" fillId="0" borderId="5" xfId="0" applyFont="1" applyBorder="1" applyProtection="1"/>
    <xf numFmtId="0" fontId="8" fillId="0" borderId="7" xfId="0" applyFont="1" applyBorder="1" applyProtection="1"/>
    <xf numFmtId="0" fontId="12" fillId="0" borderId="3" xfId="0" applyFont="1" applyBorder="1" applyProtection="1"/>
    <xf numFmtId="0" fontId="9" fillId="0" borderId="0" xfId="0" applyFont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44" fontId="13" fillId="0" borderId="2" xfId="3" applyFont="1" applyFill="1" applyBorder="1" applyAlignment="1" applyProtection="1">
      <alignment horizontal="right" vertical="center"/>
      <protection locked="0"/>
    </xf>
    <xf numFmtId="44" fontId="13" fillId="0" borderId="2" xfId="3" applyFont="1" applyFill="1" applyBorder="1" applyAlignment="1" applyProtection="1">
      <alignment horizontal="right" vertical="center"/>
    </xf>
    <xf numFmtId="44" fontId="13" fillId="0" borderId="2" xfId="3" applyFont="1" applyBorder="1" applyAlignment="1" applyProtection="1">
      <alignment horizontal="right" vertical="center"/>
    </xf>
    <xf numFmtId="0" fontId="14" fillId="0" borderId="2" xfId="3" applyNumberFormat="1" applyFont="1" applyBorder="1" applyAlignment="1" applyProtection="1">
      <alignment horizontal="center" vertical="center"/>
    </xf>
    <xf numFmtId="44" fontId="13" fillId="0" borderId="8" xfId="3" applyFont="1" applyFill="1" applyBorder="1" applyAlignment="1" applyProtection="1">
      <alignment horizontal="right" vertical="center"/>
    </xf>
    <xf numFmtId="0" fontId="13" fillId="0" borderId="2" xfId="0" applyFont="1" applyFill="1" applyBorder="1" applyAlignment="1" applyProtection="1">
      <alignment horizontal="left" vertical="center"/>
    </xf>
    <xf numFmtId="0" fontId="8" fillId="3" borderId="2" xfId="0" applyFont="1" applyFill="1" applyBorder="1" applyProtection="1"/>
    <xf numFmtId="0" fontId="9" fillId="3" borderId="2" xfId="0" applyFont="1" applyFill="1" applyBorder="1" applyAlignment="1" applyProtection="1">
      <alignment horizontal="center"/>
    </xf>
    <xf numFmtId="44" fontId="9" fillId="3" borderId="2" xfId="3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</xf>
    <xf numFmtId="0" fontId="7" fillId="3" borderId="8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8" xfId="0" applyFont="1" applyFill="1" applyBorder="1" applyAlignment="1" applyProtection="1">
      <alignment horizontal="center"/>
      <protection locked="0"/>
    </xf>
    <xf numFmtId="0" fontId="9" fillId="3" borderId="2" xfId="0" applyFont="1" applyFill="1" applyBorder="1" applyAlignment="1" applyProtection="1">
      <alignment horizontal="center"/>
    </xf>
    <xf numFmtId="44" fontId="2" fillId="0" borderId="0" xfId="3" applyFont="1" applyAlignment="1">
      <alignment horizontal="center"/>
    </xf>
    <xf numFmtId="0" fontId="2" fillId="0" borderId="0" xfId="0" applyFont="1" applyAlignment="1">
      <alignment horizontal="center"/>
    </xf>
    <xf numFmtId="0" fontId="13" fillId="4" borderId="2" xfId="0" applyFont="1" applyFill="1" applyBorder="1" applyAlignment="1" applyProtection="1">
      <alignment vertical="center"/>
    </xf>
    <xf numFmtId="0" fontId="13" fillId="4" borderId="2" xfId="0" applyFont="1" applyFill="1" applyBorder="1" applyAlignment="1" applyProtection="1">
      <alignment vertical="center"/>
      <protection locked="0"/>
    </xf>
    <xf numFmtId="44" fontId="13" fillId="4" borderId="2" xfId="3" applyFont="1" applyFill="1" applyBorder="1" applyAlignment="1" applyProtection="1">
      <alignment horizontal="right" vertical="center"/>
    </xf>
  </cellXfs>
  <cellStyles count="4">
    <cellStyle name="Euro" xfId="1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  <colors>
    <mruColors>
      <color rgb="FF64E8FA"/>
      <color rgb="FFCE52AB"/>
      <color rgb="FF2AF1F6"/>
      <color rgb="FF77F799"/>
      <color rgb="FFF6B076"/>
      <color rgb="FFCC0099"/>
      <color rgb="FF66CCFF"/>
      <color rgb="FFE242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K49"/>
  <sheetViews>
    <sheetView showGridLines="0" tabSelected="1" topLeftCell="A2" zoomScale="60" zoomScaleNormal="60" workbookViewId="0">
      <pane xSplit="1" ySplit="9" topLeftCell="B33" activePane="bottomRight" state="frozen"/>
      <selection activeCell="A2" sqref="A2"/>
      <selection pane="topRight" activeCell="B2" sqref="B2"/>
      <selection pane="bottomLeft" activeCell="A7" sqref="A7"/>
      <selection pane="bottomRight" activeCell="A28" sqref="A28:A40"/>
    </sheetView>
  </sheetViews>
  <sheetFormatPr baseColWidth="10" defaultColWidth="11.42578125" defaultRowHeight="12"/>
  <cols>
    <col min="1" max="1" width="5.5703125" style="18" customWidth="1"/>
    <col min="2" max="2" width="70.140625" style="18" customWidth="1"/>
    <col min="3" max="3" width="22.7109375" style="18" customWidth="1"/>
    <col min="4" max="4" width="13.7109375" style="18" customWidth="1"/>
    <col min="5" max="5" width="19.5703125" style="18" customWidth="1"/>
    <col min="6" max="6" width="21.85546875" style="18" customWidth="1"/>
    <col min="7" max="7" width="11.85546875" style="18" hidden="1" customWidth="1"/>
    <col min="8" max="8" width="12.140625" style="18" hidden="1" customWidth="1"/>
    <col min="9" max="9" width="11.5703125" style="18" hidden="1" customWidth="1"/>
    <col min="10" max="10" width="12" style="18" hidden="1" customWidth="1"/>
    <col min="11" max="11" width="1.28515625" style="18" hidden="1" customWidth="1"/>
    <col min="12" max="12" width="10.140625" style="18" customWidth="1"/>
    <col min="13" max="13" width="20.85546875" style="18" customWidth="1"/>
    <col min="14" max="14" width="8.7109375" style="18" hidden="1" customWidth="1"/>
    <col min="15" max="15" width="13.140625" style="18" hidden="1" customWidth="1"/>
    <col min="16" max="18" width="11" style="18" hidden="1" customWidth="1"/>
    <col min="19" max="20" width="13.140625" style="18" hidden="1" customWidth="1"/>
    <col min="21" max="21" width="10.5703125" style="18" hidden="1" customWidth="1"/>
    <col min="22" max="22" width="10.42578125" style="18" hidden="1" customWidth="1"/>
    <col min="23" max="23" width="13.140625" style="18" hidden="1" customWidth="1"/>
    <col min="24" max="24" width="6.42578125" style="18" hidden="1" customWidth="1"/>
    <col min="25" max="25" width="0.42578125" style="18" customWidth="1"/>
    <col min="26" max="26" width="21.42578125" style="18" hidden="1" customWidth="1"/>
    <col min="27" max="28" width="19.42578125" style="18" customWidth="1"/>
    <col min="29" max="29" width="2.7109375" style="18" hidden="1" customWidth="1"/>
    <col min="30" max="30" width="13.140625" style="22" hidden="1" customWidth="1"/>
    <col min="31" max="31" width="0.28515625" style="18" customWidth="1"/>
    <col min="32" max="32" width="25.42578125" style="18" customWidth="1"/>
    <col min="33" max="33" width="35.85546875" style="22" customWidth="1"/>
    <col min="34" max="34" width="16" style="18" customWidth="1"/>
    <col min="35" max="35" width="10.28515625" style="18" customWidth="1"/>
    <col min="36" max="36" width="57.5703125" style="18" hidden="1" customWidth="1"/>
    <col min="37" max="37" width="48.5703125" style="18" customWidth="1"/>
    <col min="38" max="16384" width="11.42578125" style="18"/>
  </cols>
  <sheetData>
    <row r="5" spans="1:37">
      <c r="AH5" s="21"/>
      <c r="AI5" s="19"/>
      <c r="AJ5" s="19"/>
      <c r="AK5" s="19"/>
    </row>
    <row r="6" spans="1:37" ht="38.25" customHeight="1">
      <c r="A6" s="84" t="s">
        <v>48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H6" s="60"/>
      <c r="AI6" s="63" t="s">
        <v>88</v>
      </c>
      <c r="AJ6" s="59"/>
      <c r="AK6" s="61"/>
    </row>
    <row r="7" spans="1:37" ht="26.25" customHeight="1">
      <c r="A7" s="86" t="s">
        <v>106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7"/>
      <c r="AH7" s="42"/>
      <c r="AI7" s="43"/>
      <c r="AJ7" s="43"/>
      <c r="AK7" s="62"/>
    </row>
    <row r="8" spans="1:37" ht="33.75" customHeight="1">
      <c r="A8" s="73"/>
      <c r="B8" s="73"/>
      <c r="C8" s="73"/>
      <c r="D8" s="74" t="s">
        <v>15</v>
      </c>
      <c r="E8" s="74" t="s">
        <v>5</v>
      </c>
      <c r="F8" s="88" t="s">
        <v>1</v>
      </c>
      <c r="G8" s="88"/>
      <c r="H8" s="88"/>
      <c r="I8" s="88"/>
      <c r="J8" s="88"/>
      <c r="K8" s="88"/>
      <c r="L8" s="88"/>
      <c r="M8" s="88"/>
      <c r="N8" s="74"/>
      <c r="O8" s="74" t="s">
        <v>20</v>
      </c>
      <c r="P8" s="74"/>
      <c r="Q8" s="88" t="s">
        <v>7</v>
      </c>
      <c r="R8" s="88"/>
      <c r="S8" s="88"/>
      <c r="T8" s="88"/>
      <c r="U8" s="88"/>
      <c r="V8" s="88"/>
      <c r="W8" s="74" t="s">
        <v>27</v>
      </c>
      <c r="X8" s="74" t="s">
        <v>8</v>
      </c>
      <c r="Y8" s="74"/>
      <c r="Z8" s="74" t="s">
        <v>45</v>
      </c>
      <c r="AA8" s="88" t="s">
        <v>2</v>
      </c>
      <c r="AB8" s="88"/>
      <c r="AC8" s="75"/>
      <c r="AD8" s="75"/>
      <c r="AE8" s="75"/>
      <c r="AF8" s="75"/>
      <c r="AG8" s="76" t="s">
        <v>0</v>
      </c>
      <c r="AH8" s="42"/>
      <c r="AI8" s="43"/>
      <c r="AJ8" s="43"/>
      <c r="AK8" s="62"/>
    </row>
    <row r="9" spans="1:37" ht="27" customHeight="1">
      <c r="A9" s="27" t="s">
        <v>87</v>
      </c>
      <c r="B9" s="27" t="s">
        <v>14</v>
      </c>
      <c r="C9" s="27" t="s">
        <v>59</v>
      </c>
      <c r="D9" s="32" t="s">
        <v>16</v>
      </c>
      <c r="E9" s="27" t="s">
        <v>17</v>
      </c>
      <c r="F9" s="27" t="s">
        <v>5</v>
      </c>
      <c r="G9" s="27" t="s">
        <v>18</v>
      </c>
      <c r="H9" s="27" t="s">
        <v>18</v>
      </c>
      <c r="I9" s="27" t="s">
        <v>42</v>
      </c>
      <c r="J9" s="27" t="s">
        <v>20</v>
      </c>
      <c r="K9" s="27" t="s">
        <v>22</v>
      </c>
      <c r="L9" s="27" t="s">
        <v>22</v>
      </c>
      <c r="M9" s="27" t="s">
        <v>25</v>
      </c>
      <c r="N9" s="27"/>
      <c r="O9" s="28" t="s">
        <v>21</v>
      </c>
      <c r="P9" s="28" t="s">
        <v>29</v>
      </c>
      <c r="Q9" s="28" t="s">
        <v>9</v>
      </c>
      <c r="R9" s="28" t="s">
        <v>31</v>
      </c>
      <c r="S9" s="28" t="s">
        <v>33</v>
      </c>
      <c r="T9" s="28" t="s">
        <v>34</v>
      </c>
      <c r="U9" s="28" t="s">
        <v>11</v>
      </c>
      <c r="V9" s="28" t="s">
        <v>8</v>
      </c>
      <c r="W9" s="28" t="s">
        <v>37</v>
      </c>
      <c r="X9" s="28" t="s">
        <v>38</v>
      </c>
      <c r="Y9" s="29"/>
      <c r="Z9" s="27" t="s">
        <v>28</v>
      </c>
      <c r="AA9" s="80" t="s">
        <v>8</v>
      </c>
      <c r="AB9" s="27" t="s">
        <v>6</v>
      </c>
      <c r="AC9" s="33"/>
      <c r="AD9" s="33"/>
      <c r="AE9" s="33"/>
      <c r="AF9" s="33"/>
      <c r="AG9" s="58" t="s">
        <v>3</v>
      </c>
      <c r="AH9" s="79" t="s">
        <v>46</v>
      </c>
      <c r="AI9" s="79"/>
      <c r="AJ9" s="79"/>
      <c r="AK9" s="79"/>
    </row>
    <row r="10" spans="1:37" ht="24.75" customHeight="1">
      <c r="A10" s="27"/>
      <c r="B10" s="27"/>
      <c r="C10" s="27"/>
      <c r="D10" s="27"/>
      <c r="E10" s="27"/>
      <c r="F10" s="27" t="s">
        <v>41</v>
      </c>
      <c r="G10" s="27" t="s">
        <v>43</v>
      </c>
      <c r="H10" s="27" t="s">
        <v>19</v>
      </c>
      <c r="I10" s="27"/>
      <c r="J10" s="27" t="s">
        <v>21</v>
      </c>
      <c r="K10" s="27" t="s">
        <v>23</v>
      </c>
      <c r="L10" s="27" t="s">
        <v>24</v>
      </c>
      <c r="M10" s="27" t="s">
        <v>26</v>
      </c>
      <c r="N10" s="27"/>
      <c r="O10" s="28" t="s">
        <v>39</v>
      </c>
      <c r="P10" s="28" t="s">
        <v>30</v>
      </c>
      <c r="Q10" s="28" t="s">
        <v>10</v>
      </c>
      <c r="R10" s="28" t="s">
        <v>32</v>
      </c>
      <c r="S10" s="28" t="s">
        <v>32</v>
      </c>
      <c r="T10" s="28" t="s">
        <v>35</v>
      </c>
      <c r="U10" s="28" t="s">
        <v>12</v>
      </c>
      <c r="V10" s="28" t="s">
        <v>36</v>
      </c>
      <c r="W10" s="28" t="s">
        <v>13</v>
      </c>
      <c r="X10" s="28" t="s">
        <v>93</v>
      </c>
      <c r="Y10" s="29"/>
      <c r="Z10" s="27" t="s">
        <v>44</v>
      </c>
      <c r="AA10" s="80"/>
      <c r="AB10" s="27" t="s">
        <v>40</v>
      </c>
      <c r="AC10" s="34"/>
      <c r="AD10" s="33"/>
      <c r="AE10" s="34"/>
      <c r="AF10" s="35" t="s">
        <v>90</v>
      </c>
      <c r="AG10" s="29" t="s">
        <v>4</v>
      </c>
      <c r="AH10" s="81"/>
      <c r="AI10" s="82"/>
      <c r="AJ10" s="82"/>
      <c r="AK10" s="83"/>
    </row>
    <row r="11" spans="1:37" ht="30" customHeight="1">
      <c r="A11" s="27"/>
      <c r="B11" s="36" t="s">
        <v>47</v>
      </c>
      <c r="C11" s="37"/>
      <c r="D11" s="27"/>
      <c r="E11" s="30"/>
      <c r="F11" s="38"/>
      <c r="G11" s="30"/>
      <c r="H11" s="30"/>
      <c r="I11" s="30"/>
      <c r="J11" s="30"/>
      <c r="K11" s="30"/>
      <c r="L11" s="30"/>
      <c r="M11" s="30"/>
      <c r="N11" s="30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1"/>
      <c r="Z11" s="30"/>
      <c r="AA11" s="30"/>
      <c r="AB11" s="30"/>
      <c r="AC11" s="34"/>
      <c r="AD11" s="33"/>
      <c r="AE11" s="34"/>
      <c r="AF11" s="34"/>
      <c r="AG11" s="40"/>
      <c r="AH11" s="81"/>
      <c r="AI11" s="82"/>
      <c r="AJ11" s="82"/>
      <c r="AK11" s="83"/>
    </row>
    <row r="12" spans="1:37" s="25" customFormat="1" ht="42" customHeight="1">
      <c r="A12" s="41">
        <v>1</v>
      </c>
      <c r="B12" s="91" t="s">
        <v>69</v>
      </c>
      <c r="C12" s="65" t="s">
        <v>60</v>
      </c>
      <c r="D12" s="66">
        <v>15</v>
      </c>
      <c r="E12" s="67">
        <v>716.7</v>
      </c>
      <c r="F12" s="68">
        <v>10750.52</v>
      </c>
      <c r="G12" s="67">
        <v>0</v>
      </c>
      <c r="H12" s="67">
        <f t="shared" ref="H12:H15" si="0">G12</f>
        <v>0</v>
      </c>
      <c r="I12" s="67">
        <v>0</v>
      </c>
      <c r="J12" s="67">
        <v>0</v>
      </c>
      <c r="K12" s="67"/>
      <c r="L12" s="67"/>
      <c r="M12" s="68">
        <f t="shared" ref="M12:M21" si="1">L12+F12+Z12</f>
        <v>10750.52</v>
      </c>
      <c r="N12" s="68"/>
      <c r="O12" s="68">
        <f t="shared" ref="O12" si="2">IF(E12=47.16,0,IF(E12&gt;47.16,J12*0.5,0))</f>
        <v>0</v>
      </c>
      <c r="P12" s="68">
        <f t="shared" ref="P12" si="3">F12+G12+H12+K12+O12+I12</f>
        <v>10750.52</v>
      </c>
      <c r="Q12" s="68" t="e">
        <f t="shared" ref="Q12" si="4">VLOOKUP(P12,Tarifa1,1)</f>
        <v>#REF!</v>
      </c>
      <c r="R12" s="68" t="e">
        <f t="shared" ref="R12" si="5">P12-Q12</f>
        <v>#REF!</v>
      </c>
      <c r="S12" s="68" t="e">
        <f t="shared" ref="S12" si="6">VLOOKUP(P12,Tarifa1,3)</f>
        <v>#REF!</v>
      </c>
      <c r="T12" s="68" t="e">
        <f t="shared" ref="T12" si="7">R12*S12</f>
        <v>#REF!</v>
      </c>
      <c r="U12" s="68" t="e">
        <f t="shared" ref="U12" si="8">VLOOKUP(P12,Tarifa1,2)</f>
        <v>#REF!</v>
      </c>
      <c r="V12" s="68" t="e">
        <f t="shared" ref="V12" si="9">T12+U12</f>
        <v>#REF!</v>
      </c>
      <c r="W12" s="68" t="e">
        <f t="shared" ref="W12" si="10">VLOOKUP(P12,Credito1,2)</f>
        <v>#REF!</v>
      </c>
      <c r="X12" s="68" t="e">
        <f t="shared" ref="X12" si="11">V12-W12</f>
        <v>#REF!</v>
      </c>
      <c r="Y12" s="68"/>
      <c r="Z12" s="68"/>
      <c r="AA12" s="68">
        <v>1658.14</v>
      </c>
      <c r="AB12" s="68">
        <f>AA12</f>
        <v>1658.14</v>
      </c>
      <c r="AC12" s="69"/>
      <c r="AD12" s="68"/>
      <c r="AE12" s="69"/>
      <c r="AF12" s="70">
        <v>827039306</v>
      </c>
      <c r="AG12" s="71">
        <f t="shared" ref="AG12:AG20" si="12">M12-AA12</f>
        <v>9092.380000000001</v>
      </c>
      <c r="AH12" s="55"/>
      <c r="AI12" s="56"/>
      <c r="AJ12" s="56"/>
      <c r="AK12" s="57"/>
    </row>
    <row r="13" spans="1:37" s="25" customFormat="1" ht="42" customHeight="1">
      <c r="A13" s="41">
        <f>SUM(A12+1)</f>
        <v>2</v>
      </c>
      <c r="B13" s="92" t="s">
        <v>49</v>
      </c>
      <c r="C13" s="65" t="s">
        <v>62</v>
      </c>
      <c r="D13" s="66">
        <v>15</v>
      </c>
      <c r="E13" s="67">
        <v>332.13</v>
      </c>
      <c r="F13" s="68">
        <v>4982</v>
      </c>
      <c r="G13" s="67">
        <v>0</v>
      </c>
      <c r="H13" s="67">
        <f t="shared" si="0"/>
        <v>0</v>
      </c>
      <c r="I13" s="67">
        <v>0</v>
      </c>
      <c r="J13" s="67">
        <v>0</v>
      </c>
      <c r="K13" s="67"/>
      <c r="L13" s="67"/>
      <c r="M13" s="68">
        <f t="shared" si="1"/>
        <v>4982</v>
      </c>
      <c r="N13" s="68"/>
      <c r="O13" s="68">
        <f t="shared" ref="O13:O15" si="13">IF(E13=47.16,0,IF(E13&gt;47.16,J13*0.5,0))</f>
        <v>0</v>
      </c>
      <c r="P13" s="68">
        <f t="shared" ref="P13:P15" si="14">F13+G13+H13+K13+O13+I13</f>
        <v>4982</v>
      </c>
      <c r="Q13" s="68" t="e">
        <f t="shared" ref="Q13:Q15" si="15">VLOOKUP(P13,Tarifa1,1)</f>
        <v>#REF!</v>
      </c>
      <c r="R13" s="68" t="e">
        <f t="shared" ref="R13:R15" si="16">P13-Q13</f>
        <v>#REF!</v>
      </c>
      <c r="S13" s="68" t="e">
        <f t="shared" ref="S13:S15" si="17">VLOOKUP(P13,Tarifa1,3)</f>
        <v>#REF!</v>
      </c>
      <c r="T13" s="68" t="e">
        <f t="shared" ref="T13:T15" si="18">R13*S13</f>
        <v>#REF!</v>
      </c>
      <c r="U13" s="68" t="e">
        <f t="shared" ref="U13:U15" si="19">VLOOKUP(P13,Tarifa1,2)</f>
        <v>#REF!</v>
      </c>
      <c r="V13" s="68" t="e">
        <f t="shared" ref="V13:V15" si="20">T13+U13</f>
        <v>#REF!</v>
      </c>
      <c r="W13" s="68" t="e">
        <f t="shared" ref="W13:W15" si="21">VLOOKUP(P13,Credito1,2)</f>
        <v>#REF!</v>
      </c>
      <c r="X13" s="68" t="e">
        <f t="shared" ref="X13:X15" si="22">V13-W13</f>
        <v>#REF!</v>
      </c>
      <c r="Y13" s="68"/>
      <c r="Z13" s="68"/>
      <c r="AA13" s="68">
        <v>458.36</v>
      </c>
      <c r="AB13" s="68">
        <f t="shared" ref="AB13:AB38" si="23">AA13</f>
        <v>458.36</v>
      </c>
      <c r="AC13" s="69"/>
      <c r="AD13" s="68"/>
      <c r="AE13" s="69"/>
      <c r="AF13" s="70">
        <v>827039268</v>
      </c>
      <c r="AG13" s="71">
        <f t="shared" si="12"/>
        <v>4523.6400000000003</v>
      </c>
      <c r="AH13" s="55"/>
      <c r="AI13" s="56"/>
      <c r="AJ13" s="56"/>
      <c r="AK13" s="57"/>
    </row>
    <row r="14" spans="1:37" s="25" customFormat="1" ht="42" customHeight="1">
      <c r="A14" s="41">
        <f t="shared" ref="A14:A25" si="24">SUM(A13+1)</f>
        <v>3</v>
      </c>
      <c r="B14" s="91" t="s">
        <v>83</v>
      </c>
      <c r="C14" s="65" t="s">
        <v>62</v>
      </c>
      <c r="D14" s="66">
        <v>15</v>
      </c>
      <c r="E14" s="67">
        <v>332.13</v>
      </c>
      <c r="F14" s="68">
        <v>4982</v>
      </c>
      <c r="G14" s="67">
        <v>0</v>
      </c>
      <c r="H14" s="67">
        <f t="shared" si="0"/>
        <v>0</v>
      </c>
      <c r="I14" s="67">
        <v>0</v>
      </c>
      <c r="J14" s="67">
        <v>0</v>
      </c>
      <c r="K14" s="67"/>
      <c r="L14" s="67"/>
      <c r="M14" s="68">
        <f t="shared" si="1"/>
        <v>4982</v>
      </c>
      <c r="N14" s="68"/>
      <c r="O14" s="68">
        <f t="shared" si="13"/>
        <v>0</v>
      </c>
      <c r="P14" s="68">
        <f t="shared" si="14"/>
        <v>4982</v>
      </c>
      <c r="Q14" s="68" t="e">
        <f t="shared" si="15"/>
        <v>#REF!</v>
      </c>
      <c r="R14" s="68" t="e">
        <f t="shared" si="16"/>
        <v>#REF!</v>
      </c>
      <c r="S14" s="68" t="e">
        <f t="shared" si="17"/>
        <v>#REF!</v>
      </c>
      <c r="T14" s="68" t="e">
        <f t="shared" si="18"/>
        <v>#REF!</v>
      </c>
      <c r="U14" s="68" t="e">
        <f t="shared" si="19"/>
        <v>#REF!</v>
      </c>
      <c r="V14" s="68" t="e">
        <f t="shared" si="20"/>
        <v>#REF!</v>
      </c>
      <c r="W14" s="68" t="e">
        <f t="shared" si="21"/>
        <v>#REF!</v>
      </c>
      <c r="X14" s="68" t="e">
        <f t="shared" si="22"/>
        <v>#REF!</v>
      </c>
      <c r="Y14" s="68"/>
      <c r="Z14" s="68"/>
      <c r="AA14" s="68">
        <v>458.36</v>
      </c>
      <c r="AB14" s="68">
        <f t="shared" si="23"/>
        <v>458.36</v>
      </c>
      <c r="AC14" s="69"/>
      <c r="AD14" s="68"/>
      <c r="AE14" s="69"/>
      <c r="AF14" s="70">
        <v>827039667</v>
      </c>
      <c r="AG14" s="71">
        <f t="shared" si="12"/>
        <v>4523.6400000000003</v>
      </c>
      <c r="AH14" s="55"/>
      <c r="AI14" s="56"/>
      <c r="AJ14" s="56"/>
      <c r="AK14" s="57"/>
    </row>
    <row r="15" spans="1:37" s="25" customFormat="1" ht="42" customHeight="1">
      <c r="A15" s="41">
        <f t="shared" si="24"/>
        <v>4</v>
      </c>
      <c r="B15" s="91" t="s">
        <v>51</v>
      </c>
      <c r="C15" s="65" t="s">
        <v>62</v>
      </c>
      <c r="D15" s="66">
        <v>15</v>
      </c>
      <c r="E15" s="67">
        <v>332.13</v>
      </c>
      <c r="F15" s="68">
        <v>4982</v>
      </c>
      <c r="G15" s="67">
        <v>0</v>
      </c>
      <c r="H15" s="67">
        <f t="shared" si="0"/>
        <v>0</v>
      </c>
      <c r="I15" s="67">
        <v>0</v>
      </c>
      <c r="J15" s="67">
        <v>0</v>
      </c>
      <c r="K15" s="67"/>
      <c r="L15" s="67"/>
      <c r="M15" s="68">
        <f t="shared" si="1"/>
        <v>4982</v>
      </c>
      <c r="N15" s="68"/>
      <c r="O15" s="68">
        <f t="shared" si="13"/>
        <v>0</v>
      </c>
      <c r="P15" s="68">
        <f t="shared" si="14"/>
        <v>4982</v>
      </c>
      <c r="Q15" s="68" t="e">
        <f t="shared" si="15"/>
        <v>#REF!</v>
      </c>
      <c r="R15" s="68" t="e">
        <f t="shared" si="16"/>
        <v>#REF!</v>
      </c>
      <c r="S15" s="68" t="e">
        <f t="shared" si="17"/>
        <v>#REF!</v>
      </c>
      <c r="T15" s="68" t="e">
        <f t="shared" si="18"/>
        <v>#REF!</v>
      </c>
      <c r="U15" s="68" t="e">
        <f t="shared" si="19"/>
        <v>#REF!</v>
      </c>
      <c r="V15" s="68" t="e">
        <f t="shared" si="20"/>
        <v>#REF!</v>
      </c>
      <c r="W15" s="68" t="e">
        <f t="shared" si="21"/>
        <v>#REF!</v>
      </c>
      <c r="X15" s="68" t="e">
        <f t="shared" si="22"/>
        <v>#REF!</v>
      </c>
      <c r="Y15" s="68"/>
      <c r="Z15" s="68"/>
      <c r="AA15" s="68">
        <v>458.33</v>
      </c>
      <c r="AB15" s="68">
        <f t="shared" si="23"/>
        <v>458.33</v>
      </c>
      <c r="AC15" s="69"/>
      <c r="AD15" s="68"/>
      <c r="AE15" s="69"/>
      <c r="AF15" s="70">
        <v>827039233</v>
      </c>
      <c r="AG15" s="71">
        <f t="shared" si="12"/>
        <v>4523.67</v>
      </c>
      <c r="AH15" s="55"/>
      <c r="AI15" s="56"/>
      <c r="AJ15" s="56"/>
      <c r="AK15" s="57"/>
    </row>
    <row r="16" spans="1:37" s="25" customFormat="1" ht="42" customHeight="1">
      <c r="A16" s="41">
        <f t="shared" si="24"/>
        <v>5</v>
      </c>
      <c r="B16" s="91" t="s">
        <v>52</v>
      </c>
      <c r="C16" s="65" t="s">
        <v>62</v>
      </c>
      <c r="D16" s="66">
        <v>15</v>
      </c>
      <c r="E16" s="67">
        <f t="shared" ref="E16" si="25">F16/15.2</f>
        <v>327.76315789473688</v>
      </c>
      <c r="F16" s="68">
        <v>4982</v>
      </c>
      <c r="G16" s="67">
        <v>0</v>
      </c>
      <c r="H16" s="67">
        <f t="shared" ref="H16:H17" si="26">G16</f>
        <v>0</v>
      </c>
      <c r="I16" s="67">
        <v>0</v>
      </c>
      <c r="J16" s="67">
        <v>0</v>
      </c>
      <c r="K16" s="67"/>
      <c r="L16" s="67"/>
      <c r="M16" s="68">
        <f t="shared" si="1"/>
        <v>4982</v>
      </c>
      <c r="N16" s="68"/>
      <c r="O16" s="68">
        <f t="shared" ref="O16:O17" si="27">IF(E16=47.16,0,IF(E16&gt;47.16,J16*0.5,0))</f>
        <v>0</v>
      </c>
      <c r="P16" s="68">
        <f t="shared" ref="P16:P17" si="28">F16+G16+H16+K16+O16+I16</f>
        <v>4982</v>
      </c>
      <c r="Q16" s="68" t="e">
        <f t="shared" ref="Q16:Q17" si="29">VLOOKUP(P16,Tarifa1,1)</f>
        <v>#REF!</v>
      </c>
      <c r="R16" s="68" t="e">
        <f t="shared" ref="R16:R17" si="30">P16-Q16</f>
        <v>#REF!</v>
      </c>
      <c r="S16" s="68" t="e">
        <f t="shared" ref="S16:S17" si="31">VLOOKUP(P16,Tarifa1,3)</f>
        <v>#REF!</v>
      </c>
      <c r="T16" s="68" t="e">
        <f t="shared" ref="T16:T17" si="32">R16*S16</f>
        <v>#REF!</v>
      </c>
      <c r="U16" s="68" t="e">
        <f t="shared" ref="U16:U17" si="33">VLOOKUP(P16,Tarifa1,2)</f>
        <v>#REF!</v>
      </c>
      <c r="V16" s="68" t="e">
        <f t="shared" ref="V16:V17" si="34">T16+U16</f>
        <v>#REF!</v>
      </c>
      <c r="W16" s="68" t="e">
        <f t="shared" ref="W16:W17" si="35">VLOOKUP(P16,Credito1,2)</f>
        <v>#REF!</v>
      </c>
      <c r="X16" s="68" t="e">
        <f t="shared" ref="X16:X17" si="36">V16-W16</f>
        <v>#REF!</v>
      </c>
      <c r="Y16" s="68"/>
      <c r="Z16" s="68"/>
      <c r="AA16" s="68">
        <v>458.33</v>
      </c>
      <c r="AB16" s="68">
        <f t="shared" si="23"/>
        <v>458.33</v>
      </c>
      <c r="AC16" s="69"/>
      <c r="AD16" s="68"/>
      <c r="AE16" s="69"/>
      <c r="AF16" s="70">
        <v>827039179</v>
      </c>
      <c r="AG16" s="71">
        <f t="shared" si="12"/>
        <v>4523.67</v>
      </c>
      <c r="AH16" s="55"/>
      <c r="AI16" s="56"/>
      <c r="AJ16" s="56"/>
      <c r="AK16" s="57"/>
    </row>
    <row r="17" spans="1:37" s="25" customFormat="1" ht="42" customHeight="1">
      <c r="A17" s="41">
        <f t="shared" si="24"/>
        <v>6</v>
      </c>
      <c r="B17" s="91" t="s">
        <v>53</v>
      </c>
      <c r="C17" s="65" t="s">
        <v>62</v>
      </c>
      <c r="D17" s="66">
        <v>15</v>
      </c>
      <c r="E17" s="67">
        <v>327.76</v>
      </c>
      <c r="F17" s="68">
        <v>4982</v>
      </c>
      <c r="G17" s="67">
        <v>0</v>
      </c>
      <c r="H17" s="67">
        <f t="shared" si="26"/>
        <v>0</v>
      </c>
      <c r="I17" s="67">
        <v>0</v>
      </c>
      <c r="J17" s="67">
        <v>0</v>
      </c>
      <c r="K17" s="67"/>
      <c r="L17" s="67"/>
      <c r="M17" s="68">
        <f t="shared" si="1"/>
        <v>4982</v>
      </c>
      <c r="N17" s="68"/>
      <c r="O17" s="68">
        <f t="shared" si="27"/>
        <v>0</v>
      </c>
      <c r="P17" s="68">
        <f t="shared" si="28"/>
        <v>4982</v>
      </c>
      <c r="Q17" s="68" t="e">
        <f t="shared" si="29"/>
        <v>#REF!</v>
      </c>
      <c r="R17" s="68" t="e">
        <f t="shared" si="30"/>
        <v>#REF!</v>
      </c>
      <c r="S17" s="68" t="e">
        <f t="shared" si="31"/>
        <v>#REF!</v>
      </c>
      <c r="T17" s="68" t="e">
        <f t="shared" si="32"/>
        <v>#REF!</v>
      </c>
      <c r="U17" s="68" t="e">
        <f t="shared" si="33"/>
        <v>#REF!</v>
      </c>
      <c r="V17" s="68" t="e">
        <f t="shared" si="34"/>
        <v>#REF!</v>
      </c>
      <c r="W17" s="68" t="e">
        <f t="shared" si="35"/>
        <v>#REF!</v>
      </c>
      <c r="X17" s="68" t="e">
        <f t="shared" si="36"/>
        <v>#REF!</v>
      </c>
      <c r="Y17" s="68"/>
      <c r="Z17" s="68"/>
      <c r="AA17" s="68">
        <v>458.33</v>
      </c>
      <c r="AB17" s="68">
        <f t="shared" si="23"/>
        <v>458.33</v>
      </c>
      <c r="AC17" s="69"/>
      <c r="AD17" s="68"/>
      <c r="AE17" s="69"/>
      <c r="AF17" s="70">
        <v>827039225</v>
      </c>
      <c r="AG17" s="71">
        <f t="shared" si="12"/>
        <v>4523.67</v>
      </c>
      <c r="AH17" s="55"/>
      <c r="AI17" s="56"/>
      <c r="AJ17" s="56"/>
      <c r="AK17" s="57"/>
    </row>
    <row r="18" spans="1:37" s="25" customFormat="1" ht="42" customHeight="1">
      <c r="A18" s="41">
        <f t="shared" si="24"/>
        <v>7</v>
      </c>
      <c r="B18" s="91" t="s">
        <v>54</v>
      </c>
      <c r="C18" s="65" t="s">
        <v>62</v>
      </c>
      <c r="D18" s="66">
        <v>15</v>
      </c>
      <c r="E18" s="67">
        <v>332.13</v>
      </c>
      <c r="F18" s="68">
        <v>4982</v>
      </c>
      <c r="G18" s="67">
        <v>0</v>
      </c>
      <c r="H18" s="67">
        <f t="shared" ref="H18:H25" si="37">G18</f>
        <v>0</v>
      </c>
      <c r="I18" s="67">
        <v>0</v>
      </c>
      <c r="J18" s="67">
        <v>0</v>
      </c>
      <c r="K18" s="67"/>
      <c r="L18" s="67"/>
      <c r="M18" s="68">
        <f t="shared" si="1"/>
        <v>4982</v>
      </c>
      <c r="N18" s="68"/>
      <c r="O18" s="68">
        <f t="shared" ref="O18:O25" si="38">IF(E18=47.16,0,IF(E18&gt;47.16,J18*0.5,0))</f>
        <v>0</v>
      </c>
      <c r="P18" s="68">
        <f t="shared" ref="P18:P25" si="39">F18+G18+H18+K18+O18+I18</f>
        <v>4982</v>
      </c>
      <c r="Q18" s="68" t="e">
        <f t="shared" ref="Q18:Q25" si="40">VLOOKUP(P18,Tarifa1,1)</f>
        <v>#REF!</v>
      </c>
      <c r="R18" s="68" t="e">
        <f t="shared" ref="R18:R25" si="41">P18-Q18</f>
        <v>#REF!</v>
      </c>
      <c r="S18" s="68" t="e">
        <f t="shared" ref="S18:S25" si="42">VLOOKUP(P18,Tarifa1,3)</f>
        <v>#REF!</v>
      </c>
      <c r="T18" s="68" t="e">
        <f t="shared" ref="T18:T25" si="43">R18*S18</f>
        <v>#REF!</v>
      </c>
      <c r="U18" s="68" t="e">
        <f t="shared" ref="U18:U25" si="44">VLOOKUP(P18,Tarifa1,2)</f>
        <v>#REF!</v>
      </c>
      <c r="V18" s="68" t="e">
        <f t="shared" ref="V18:V25" si="45">T18+U18</f>
        <v>#REF!</v>
      </c>
      <c r="W18" s="68" t="e">
        <f t="shared" ref="W18:W25" si="46">VLOOKUP(P18,Credito1,2)</f>
        <v>#REF!</v>
      </c>
      <c r="X18" s="68" t="e">
        <f t="shared" ref="X18:X25" si="47">V18-W18</f>
        <v>#REF!</v>
      </c>
      <c r="Y18" s="68"/>
      <c r="Z18" s="68"/>
      <c r="AA18" s="68">
        <v>458.33</v>
      </c>
      <c r="AB18" s="68">
        <f t="shared" si="23"/>
        <v>458.33</v>
      </c>
      <c r="AC18" s="69"/>
      <c r="AD18" s="68"/>
      <c r="AE18" s="69"/>
      <c r="AF18" s="70">
        <v>827039144</v>
      </c>
      <c r="AG18" s="71">
        <f t="shared" si="12"/>
        <v>4523.67</v>
      </c>
      <c r="AH18" s="55"/>
      <c r="AI18" s="56"/>
      <c r="AJ18" s="56"/>
      <c r="AK18" s="57"/>
    </row>
    <row r="19" spans="1:37" s="25" customFormat="1" ht="42" customHeight="1">
      <c r="A19" s="41">
        <f t="shared" si="24"/>
        <v>8</v>
      </c>
      <c r="B19" s="91" t="s">
        <v>55</v>
      </c>
      <c r="C19" s="65" t="s">
        <v>62</v>
      </c>
      <c r="D19" s="66">
        <v>15</v>
      </c>
      <c r="E19" s="67">
        <v>332.13</v>
      </c>
      <c r="F19" s="68">
        <v>4982</v>
      </c>
      <c r="G19" s="67">
        <v>0</v>
      </c>
      <c r="H19" s="67">
        <f t="shared" si="37"/>
        <v>0</v>
      </c>
      <c r="I19" s="67">
        <v>0</v>
      </c>
      <c r="J19" s="67">
        <v>0</v>
      </c>
      <c r="K19" s="67"/>
      <c r="L19" s="67"/>
      <c r="M19" s="68">
        <f t="shared" si="1"/>
        <v>4982</v>
      </c>
      <c r="N19" s="68"/>
      <c r="O19" s="68">
        <f t="shared" si="38"/>
        <v>0</v>
      </c>
      <c r="P19" s="68">
        <f t="shared" si="39"/>
        <v>4982</v>
      </c>
      <c r="Q19" s="68" t="e">
        <f t="shared" si="40"/>
        <v>#REF!</v>
      </c>
      <c r="R19" s="68" t="e">
        <f t="shared" si="41"/>
        <v>#REF!</v>
      </c>
      <c r="S19" s="68" t="e">
        <f t="shared" si="42"/>
        <v>#REF!</v>
      </c>
      <c r="T19" s="68" t="e">
        <f t="shared" si="43"/>
        <v>#REF!</v>
      </c>
      <c r="U19" s="68" t="e">
        <f t="shared" si="44"/>
        <v>#REF!</v>
      </c>
      <c r="V19" s="68" t="e">
        <f t="shared" si="45"/>
        <v>#REF!</v>
      </c>
      <c r="W19" s="68" t="e">
        <f t="shared" si="46"/>
        <v>#REF!</v>
      </c>
      <c r="X19" s="68" t="e">
        <f t="shared" si="47"/>
        <v>#REF!</v>
      </c>
      <c r="Y19" s="68"/>
      <c r="Z19" s="68"/>
      <c r="AA19" s="68">
        <v>458.33</v>
      </c>
      <c r="AB19" s="68">
        <f t="shared" si="23"/>
        <v>458.33</v>
      </c>
      <c r="AC19" s="69"/>
      <c r="AD19" s="68"/>
      <c r="AE19" s="69"/>
      <c r="AF19" s="70">
        <v>827041459</v>
      </c>
      <c r="AG19" s="71">
        <f t="shared" si="12"/>
        <v>4523.67</v>
      </c>
      <c r="AH19" s="55"/>
      <c r="AI19" s="56"/>
      <c r="AJ19" s="56"/>
      <c r="AK19" s="57"/>
    </row>
    <row r="20" spans="1:37" s="25" customFormat="1" ht="42" customHeight="1">
      <c r="A20" s="41">
        <f t="shared" si="24"/>
        <v>9</v>
      </c>
      <c r="B20" s="91" t="s">
        <v>56</v>
      </c>
      <c r="C20" s="65" t="s">
        <v>61</v>
      </c>
      <c r="D20" s="66">
        <v>15</v>
      </c>
      <c r="E20" s="67">
        <v>509.29</v>
      </c>
      <c r="F20" s="68">
        <v>7639.42</v>
      </c>
      <c r="G20" s="67">
        <v>0</v>
      </c>
      <c r="H20" s="67">
        <f t="shared" si="37"/>
        <v>0</v>
      </c>
      <c r="I20" s="67">
        <v>0</v>
      </c>
      <c r="J20" s="67">
        <v>0</v>
      </c>
      <c r="K20" s="67"/>
      <c r="L20" s="67"/>
      <c r="M20" s="68">
        <f t="shared" si="1"/>
        <v>7639.42</v>
      </c>
      <c r="N20" s="68"/>
      <c r="O20" s="68">
        <f t="shared" si="38"/>
        <v>0</v>
      </c>
      <c r="P20" s="68">
        <f t="shared" si="39"/>
        <v>7639.42</v>
      </c>
      <c r="Q20" s="68" t="e">
        <f t="shared" si="40"/>
        <v>#REF!</v>
      </c>
      <c r="R20" s="68" t="e">
        <f t="shared" si="41"/>
        <v>#REF!</v>
      </c>
      <c r="S20" s="68" t="e">
        <f t="shared" si="42"/>
        <v>#REF!</v>
      </c>
      <c r="T20" s="68" t="e">
        <f t="shared" si="43"/>
        <v>#REF!</v>
      </c>
      <c r="U20" s="68" t="e">
        <f t="shared" si="44"/>
        <v>#REF!</v>
      </c>
      <c r="V20" s="68" t="e">
        <f t="shared" si="45"/>
        <v>#REF!</v>
      </c>
      <c r="W20" s="68" t="e">
        <f t="shared" si="46"/>
        <v>#REF!</v>
      </c>
      <c r="X20" s="68" t="e">
        <f t="shared" si="47"/>
        <v>#REF!</v>
      </c>
      <c r="Y20" s="68"/>
      <c r="Z20" s="68"/>
      <c r="AA20" s="68">
        <v>993.61</v>
      </c>
      <c r="AB20" s="68">
        <f t="shared" si="23"/>
        <v>993.61</v>
      </c>
      <c r="AC20" s="69"/>
      <c r="AD20" s="68"/>
      <c r="AE20" s="69"/>
      <c r="AF20" s="70">
        <v>827041394</v>
      </c>
      <c r="AG20" s="71">
        <f t="shared" si="12"/>
        <v>6645.81</v>
      </c>
      <c r="AH20" s="55"/>
      <c r="AI20" s="56"/>
      <c r="AJ20" s="56"/>
      <c r="AK20" s="57"/>
    </row>
    <row r="21" spans="1:37" s="25" customFormat="1" ht="42" customHeight="1">
      <c r="A21" s="41">
        <f t="shared" si="24"/>
        <v>10</v>
      </c>
      <c r="B21" s="91" t="s">
        <v>57</v>
      </c>
      <c r="C21" s="65" t="s">
        <v>62</v>
      </c>
      <c r="D21" s="66">
        <v>15</v>
      </c>
      <c r="E21" s="67">
        <v>332.13</v>
      </c>
      <c r="F21" s="68">
        <v>4982</v>
      </c>
      <c r="G21" s="67">
        <v>0</v>
      </c>
      <c r="H21" s="67">
        <f t="shared" si="37"/>
        <v>0</v>
      </c>
      <c r="I21" s="67">
        <v>0</v>
      </c>
      <c r="J21" s="67">
        <v>0</v>
      </c>
      <c r="K21" s="67"/>
      <c r="L21" s="67"/>
      <c r="M21" s="68">
        <f t="shared" si="1"/>
        <v>4982</v>
      </c>
      <c r="N21" s="68"/>
      <c r="O21" s="68">
        <f t="shared" si="38"/>
        <v>0</v>
      </c>
      <c r="P21" s="68">
        <f t="shared" si="39"/>
        <v>4982</v>
      </c>
      <c r="Q21" s="68" t="e">
        <f t="shared" si="40"/>
        <v>#REF!</v>
      </c>
      <c r="R21" s="68" t="e">
        <f t="shared" si="41"/>
        <v>#REF!</v>
      </c>
      <c r="S21" s="68" t="e">
        <f t="shared" si="42"/>
        <v>#REF!</v>
      </c>
      <c r="T21" s="68" t="e">
        <f t="shared" si="43"/>
        <v>#REF!</v>
      </c>
      <c r="U21" s="68" t="e">
        <f t="shared" si="44"/>
        <v>#REF!</v>
      </c>
      <c r="V21" s="68" t="e">
        <f t="shared" si="45"/>
        <v>#REF!</v>
      </c>
      <c r="W21" s="68" t="e">
        <f t="shared" si="46"/>
        <v>#REF!</v>
      </c>
      <c r="X21" s="68" t="e">
        <f t="shared" si="47"/>
        <v>#REF!</v>
      </c>
      <c r="Y21" s="68"/>
      <c r="Z21" s="68"/>
      <c r="AA21" s="68">
        <v>458.33</v>
      </c>
      <c r="AB21" s="68">
        <f t="shared" si="23"/>
        <v>458.33</v>
      </c>
      <c r="AC21" s="69"/>
      <c r="AD21" s="68"/>
      <c r="AE21" s="69"/>
      <c r="AF21" s="70">
        <v>827039020</v>
      </c>
      <c r="AG21" s="71">
        <f>M21-AA21</f>
        <v>4523.67</v>
      </c>
      <c r="AH21" s="55"/>
      <c r="AI21" s="56"/>
      <c r="AJ21" s="56"/>
      <c r="AK21" s="57"/>
    </row>
    <row r="22" spans="1:37" s="25" customFormat="1" ht="42" customHeight="1">
      <c r="A22" s="41">
        <f t="shared" si="24"/>
        <v>11</v>
      </c>
      <c r="B22" s="91" t="s">
        <v>58</v>
      </c>
      <c r="C22" s="65" t="s">
        <v>62</v>
      </c>
      <c r="D22" s="66">
        <v>15</v>
      </c>
      <c r="E22" s="67">
        <v>332.13</v>
      </c>
      <c r="F22" s="68">
        <v>4982</v>
      </c>
      <c r="G22" s="67">
        <v>0</v>
      </c>
      <c r="H22" s="67">
        <f t="shared" si="37"/>
        <v>0</v>
      </c>
      <c r="I22" s="67">
        <v>0</v>
      </c>
      <c r="J22" s="67">
        <v>0</v>
      </c>
      <c r="K22" s="67"/>
      <c r="L22" s="67"/>
      <c r="M22" s="68">
        <f t="shared" ref="M22:M24" si="48">L22+F22+Z22</f>
        <v>4982</v>
      </c>
      <c r="N22" s="68"/>
      <c r="O22" s="68">
        <f t="shared" si="38"/>
        <v>0</v>
      </c>
      <c r="P22" s="68">
        <f t="shared" si="39"/>
        <v>4982</v>
      </c>
      <c r="Q22" s="68" t="e">
        <f t="shared" si="40"/>
        <v>#REF!</v>
      </c>
      <c r="R22" s="68" t="e">
        <f t="shared" si="41"/>
        <v>#REF!</v>
      </c>
      <c r="S22" s="68" t="e">
        <f t="shared" si="42"/>
        <v>#REF!</v>
      </c>
      <c r="T22" s="68" t="e">
        <f t="shared" si="43"/>
        <v>#REF!</v>
      </c>
      <c r="U22" s="68" t="e">
        <f t="shared" si="44"/>
        <v>#REF!</v>
      </c>
      <c r="V22" s="68" t="e">
        <f t="shared" si="45"/>
        <v>#REF!</v>
      </c>
      <c r="W22" s="68" t="e">
        <f t="shared" si="46"/>
        <v>#REF!</v>
      </c>
      <c r="X22" s="68" t="e">
        <f t="shared" si="47"/>
        <v>#REF!</v>
      </c>
      <c r="Y22" s="68"/>
      <c r="Z22" s="68"/>
      <c r="AA22" s="68">
        <v>458.33</v>
      </c>
      <c r="AB22" s="68">
        <f t="shared" si="23"/>
        <v>458.33</v>
      </c>
      <c r="AC22" s="69"/>
      <c r="AD22" s="68"/>
      <c r="AE22" s="69"/>
      <c r="AF22" s="70">
        <v>827038946</v>
      </c>
      <c r="AG22" s="71">
        <f>M22-AA22</f>
        <v>4523.67</v>
      </c>
      <c r="AH22" s="55"/>
      <c r="AI22" s="56"/>
      <c r="AJ22" s="56"/>
      <c r="AK22" s="57"/>
    </row>
    <row r="23" spans="1:37" s="25" customFormat="1" ht="42" customHeight="1">
      <c r="A23" s="41">
        <v>12</v>
      </c>
      <c r="B23" s="91" t="s">
        <v>99</v>
      </c>
      <c r="C23" s="65" t="s">
        <v>62</v>
      </c>
      <c r="D23" s="66">
        <v>15</v>
      </c>
      <c r="E23" s="67">
        <v>332.13</v>
      </c>
      <c r="F23" s="68">
        <v>4982</v>
      </c>
      <c r="G23" s="67">
        <v>0</v>
      </c>
      <c r="H23" s="67">
        <f t="shared" si="37"/>
        <v>0</v>
      </c>
      <c r="I23" s="67">
        <v>0</v>
      </c>
      <c r="J23" s="67">
        <v>0</v>
      </c>
      <c r="K23" s="67"/>
      <c r="L23" s="67"/>
      <c r="M23" s="68">
        <f t="shared" si="48"/>
        <v>4982</v>
      </c>
      <c r="N23" s="68"/>
      <c r="O23" s="68">
        <f t="shared" si="38"/>
        <v>0</v>
      </c>
      <c r="P23" s="68">
        <f t="shared" si="39"/>
        <v>4982</v>
      </c>
      <c r="Q23" s="68" t="e">
        <f t="shared" si="40"/>
        <v>#REF!</v>
      </c>
      <c r="R23" s="68" t="e">
        <f t="shared" si="41"/>
        <v>#REF!</v>
      </c>
      <c r="S23" s="68" t="e">
        <f t="shared" si="42"/>
        <v>#REF!</v>
      </c>
      <c r="T23" s="68" t="e">
        <f t="shared" si="43"/>
        <v>#REF!</v>
      </c>
      <c r="U23" s="68" t="e">
        <f t="shared" si="44"/>
        <v>#REF!</v>
      </c>
      <c r="V23" s="68" t="e">
        <f t="shared" si="45"/>
        <v>#REF!</v>
      </c>
      <c r="W23" s="68" t="e">
        <f t="shared" si="46"/>
        <v>#REF!</v>
      </c>
      <c r="X23" s="68" t="e">
        <f t="shared" si="47"/>
        <v>#REF!</v>
      </c>
      <c r="Y23" s="68"/>
      <c r="Z23" s="68"/>
      <c r="AA23" s="68">
        <v>458.33</v>
      </c>
      <c r="AB23" s="68">
        <f t="shared" si="23"/>
        <v>458.33</v>
      </c>
      <c r="AC23" s="69"/>
      <c r="AD23" s="68"/>
      <c r="AE23" s="69"/>
      <c r="AF23" s="70">
        <v>828055348</v>
      </c>
      <c r="AG23" s="71">
        <f>M23-AA23</f>
        <v>4523.67</v>
      </c>
      <c r="AH23" s="55"/>
      <c r="AI23" s="56"/>
      <c r="AJ23" s="56"/>
      <c r="AK23" s="57"/>
    </row>
    <row r="24" spans="1:37" s="25" customFormat="1" ht="42" customHeight="1">
      <c r="A24" s="41">
        <v>13</v>
      </c>
      <c r="B24" s="91" t="s">
        <v>67</v>
      </c>
      <c r="C24" s="65" t="s">
        <v>62</v>
      </c>
      <c r="D24" s="66">
        <v>15</v>
      </c>
      <c r="E24" s="67">
        <v>332.13</v>
      </c>
      <c r="F24" s="68">
        <v>4982</v>
      </c>
      <c r="G24" s="67">
        <v>0</v>
      </c>
      <c r="H24" s="67">
        <f t="shared" si="37"/>
        <v>0</v>
      </c>
      <c r="I24" s="67">
        <v>0</v>
      </c>
      <c r="J24" s="67">
        <v>0</v>
      </c>
      <c r="K24" s="67"/>
      <c r="L24" s="67"/>
      <c r="M24" s="68">
        <f t="shared" si="48"/>
        <v>4982</v>
      </c>
      <c r="N24" s="68"/>
      <c r="O24" s="68">
        <f t="shared" si="38"/>
        <v>0</v>
      </c>
      <c r="P24" s="68">
        <f t="shared" si="39"/>
        <v>4982</v>
      </c>
      <c r="Q24" s="68" t="e">
        <f t="shared" si="40"/>
        <v>#REF!</v>
      </c>
      <c r="R24" s="68" t="e">
        <f t="shared" si="41"/>
        <v>#REF!</v>
      </c>
      <c r="S24" s="68" t="e">
        <f t="shared" si="42"/>
        <v>#REF!</v>
      </c>
      <c r="T24" s="68" t="e">
        <f t="shared" si="43"/>
        <v>#REF!</v>
      </c>
      <c r="U24" s="68" t="e">
        <f t="shared" si="44"/>
        <v>#REF!</v>
      </c>
      <c r="V24" s="68" t="e">
        <f t="shared" si="45"/>
        <v>#REF!</v>
      </c>
      <c r="W24" s="68" t="e">
        <f t="shared" si="46"/>
        <v>#REF!</v>
      </c>
      <c r="X24" s="68" t="e">
        <f t="shared" si="47"/>
        <v>#REF!</v>
      </c>
      <c r="Y24" s="68"/>
      <c r="Z24" s="68"/>
      <c r="AA24" s="68">
        <v>458.33</v>
      </c>
      <c r="AB24" s="68">
        <f t="shared" si="23"/>
        <v>458.33</v>
      </c>
      <c r="AC24" s="69"/>
      <c r="AD24" s="68"/>
      <c r="AE24" s="69"/>
      <c r="AF24" s="70">
        <v>827039136</v>
      </c>
      <c r="AG24" s="71">
        <f t="shared" ref="AG24:AG25" si="49">M24-AA24</f>
        <v>4523.67</v>
      </c>
      <c r="AH24" s="55"/>
      <c r="AI24" s="56"/>
      <c r="AJ24" s="56"/>
      <c r="AK24" s="57"/>
    </row>
    <row r="25" spans="1:37" s="25" customFormat="1" ht="42" customHeight="1">
      <c r="A25" s="41">
        <f t="shared" si="24"/>
        <v>14</v>
      </c>
      <c r="B25" s="91" t="s">
        <v>77</v>
      </c>
      <c r="C25" s="65" t="s">
        <v>61</v>
      </c>
      <c r="D25" s="66">
        <v>15</v>
      </c>
      <c r="E25" s="67">
        <v>332.13</v>
      </c>
      <c r="F25" s="68">
        <v>4982</v>
      </c>
      <c r="G25" s="67">
        <v>0</v>
      </c>
      <c r="H25" s="67">
        <f t="shared" si="37"/>
        <v>0</v>
      </c>
      <c r="I25" s="67">
        <v>0</v>
      </c>
      <c r="J25" s="67">
        <v>0</v>
      </c>
      <c r="K25" s="67"/>
      <c r="L25" s="67"/>
      <c r="M25" s="68">
        <f t="shared" ref="M25:M40" si="50">L25+F25+Z25</f>
        <v>4982</v>
      </c>
      <c r="N25" s="68"/>
      <c r="O25" s="68">
        <f t="shared" si="38"/>
        <v>0</v>
      </c>
      <c r="P25" s="68">
        <f t="shared" si="39"/>
        <v>4982</v>
      </c>
      <c r="Q25" s="68" t="e">
        <f t="shared" si="40"/>
        <v>#REF!</v>
      </c>
      <c r="R25" s="68" t="e">
        <f t="shared" si="41"/>
        <v>#REF!</v>
      </c>
      <c r="S25" s="68" t="e">
        <f t="shared" si="42"/>
        <v>#REF!</v>
      </c>
      <c r="T25" s="68" t="e">
        <f t="shared" si="43"/>
        <v>#REF!</v>
      </c>
      <c r="U25" s="68" t="e">
        <f t="shared" si="44"/>
        <v>#REF!</v>
      </c>
      <c r="V25" s="68" t="e">
        <f t="shared" si="45"/>
        <v>#REF!</v>
      </c>
      <c r="W25" s="68" t="e">
        <f t="shared" si="46"/>
        <v>#REF!</v>
      </c>
      <c r="X25" s="68" t="e">
        <f t="shared" si="47"/>
        <v>#REF!</v>
      </c>
      <c r="Y25" s="68"/>
      <c r="Z25" s="68"/>
      <c r="AA25" s="68">
        <v>458.33</v>
      </c>
      <c r="AB25" s="68">
        <f t="shared" si="23"/>
        <v>458.33</v>
      </c>
      <c r="AC25" s="69"/>
      <c r="AD25" s="68"/>
      <c r="AE25" s="69"/>
      <c r="AF25" s="70">
        <v>827041297</v>
      </c>
      <c r="AG25" s="71">
        <f t="shared" si="49"/>
        <v>4523.67</v>
      </c>
      <c r="AH25" s="55"/>
      <c r="AI25" s="56"/>
      <c r="AJ25" s="56"/>
      <c r="AK25" s="57"/>
    </row>
    <row r="26" spans="1:37" s="25" customFormat="1" ht="42" customHeight="1">
      <c r="A26" s="41">
        <v>15</v>
      </c>
      <c r="B26" s="91" t="s">
        <v>98</v>
      </c>
      <c r="C26" s="65" t="s">
        <v>62</v>
      </c>
      <c r="D26" s="66">
        <v>15</v>
      </c>
      <c r="E26" s="67">
        <v>509.29</v>
      </c>
      <c r="F26" s="68">
        <v>7639.42</v>
      </c>
      <c r="G26" s="67">
        <v>0</v>
      </c>
      <c r="H26" s="67">
        <f t="shared" ref="H26" si="51">G26</f>
        <v>0</v>
      </c>
      <c r="I26" s="67">
        <v>0</v>
      </c>
      <c r="J26" s="67">
        <v>0</v>
      </c>
      <c r="K26" s="67"/>
      <c r="L26" s="67"/>
      <c r="M26" s="68">
        <f t="shared" si="50"/>
        <v>7639.42</v>
      </c>
      <c r="N26" s="68"/>
      <c r="O26" s="68">
        <f t="shared" ref="O26" si="52">IF(E26=47.16,0,IF(E26&gt;47.16,J26*0.5,0))</f>
        <v>0</v>
      </c>
      <c r="P26" s="68">
        <f t="shared" ref="P26" si="53">F26+G26+H26+K26+O26+I26</f>
        <v>7639.42</v>
      </c>
      <c r="Q26" s="68" t="e">
        <f t="shared" ref="Q26" si="54">VLOOKUP(P26,Tarifa1,1)</f>
        <v>#REF!</v>
      </c>
      <c r="R26" s="68" t="e">
        <f t="shared" ref="R26" si="55">P26-Q26</f>
        <v>#REF!</v>
      </c>
      <c r="S26" s="68" t="e">
        <f t="shared" ref="S26" si="56">VLOOKUP(P26,Tarifa1,3)</f>
        <v>#REF!</v>
      </c>
      <c r="T26" s="68" t="e">
        <f t="shared" ref="T26" si="57">R26*S26</f>
        <v>#REF!</v>
      </c>
      <c r="U26" s="68" t="e">
        <f t="shared" ref="U26" si="58">VLOOKUP(P26,Tarifa1,2)</f>
        <v>#REF!</v>
      </c>
      <c r="V26" s="68" t="e">
        <f t="shared" ref="V26" si="59">T26+U26</f>
        <v>#REF!</v>
      </c>
      <c r="W26" s="68" t="e">
        <f t="shared" ref="W26" si="60">VLOOKUP(P26,Credito1,2)</f>
        <v>#REF!</v>
      </c>
      <c r="X26" s="68" t="e">
        <f t="shared" ref="X26" si="61">V26-W26</f>
        <v>#REF!</v>
      </c>
      <c r="Y26" s="68"/>
      <c r="Z26" s="68"/>
      <c r="AA26" s="68">
        <v>993.61</v>
      </c>
      <c r="AB26" s="68">
        <f t="shared" si="23"/>
        <v>993.61</v>
      </c>
      <c r="AC26" s="69"/>
      <c r="AD26" s="68"/>
      <c r="AE26" s="69"/>
      <c r="AF26" s="70">
        <v>827039659</v>
      </c>
      <c r="AG26" s="71">
        <f t="shared" ref="AG26:AG38" si="62">M26-AA26</f>
        <v>6645.81</v>
      </c>
      <c r="AH26" s="55"/>
      <c r="AI26" s="56"/>
      <c r="AJ26" s="56"/>
      <c r="AK26" s="57"/>
    </row>
    <row r="27" spans="1:37" s="25" customFormat="1" ht="42" customHeight="1">
      <c r="A27" s="41">
        <v>16</v>
      </c>
      <c r="B27" s="91" t="s">
        <v>97</v>
      </c>
      <c r="C27" s="65" t="s">
        <v>62</v>
      </c>
      <c r="D27" s="66">
        <v>15</v>
      </c>
      <c r="E27" s="67">
        <v>332.13</v>
      </c>
      <c r="F27" s="68">
        <v>4982</v>
      </c>
      <c r="G27" s="67">
        <v>0</v>
      </c>
      <c r="H27" s="67">
        <f t="shared" ref="H27:H31" si="63">G27</f>
        <v>0</v>
      </c>
      <c r="I27" s="67">
        <v>0</v>
      </c>
      <c r="J27" s="67">
        <v>0</v>
      </c>
      <c r="K27" s="67"/>
      <c r="L27" s="67"/>
      <c r="M27" s="68">
        <f t="shared" si="50"/>
        <v>4982</v>
      </c>
      <c r="N27" s="68"/>
      <c r="O27" s="68">
        <f t="shared" ref="O27:O31" si="64">IF(E27=47.16,0,IF(E27&gt;47.16,J27*0.5,0))</f>
        <v>0</v>
      </c>
      <c r="P27" s="68">
        <f t="shared" ref="P27:P31" si="65">F27+G27+H27+K27+O27+I27</f>
        <v>4982</v>
      </c>
      <c r="Q27" s="68" t="e">
        <f t="shared" ref="Q27:Q28" si="66">VLOOKUP(P27,Tarifa1,1)</f>
        <v>#REF!</v>
      </c>
      <c r="R27" s="68" t="e">
        <f t="shared" ref="R27:R31" si="67">P27-Q27</f>
        <v>#REF!</v>
      </c>
      <c r="S27" s="68" t="e">
        <f t="shared" ref="S27:S28" si="68">VLOOKUP(P27,Tarifa1,3)</f>
        <v>#REF!</v>
      </c>
      <c r="T27" s="68" t="e">
        <f t="shared" ref="T27:T31" si="69">R27*S27</f>
        <v>#REF!</v>
      </c>
      <c r="U27" s="68" t="e">
        <f t="shared" ref="U27:U28" si="70">VLOOKUP(P27,Tarifa1,2)</f>
        <v>#REF!</v>
      </c>
      <c r="V27" s="68" t="e">
        <f t="shared" ref="V27:V31" si="71">T27+U27</f>
        <v>#REF!</v>
      </c>
      <c r="W27" s="68" t="e">
        <f t="shared" ref="W27:W28" si="72">VLOOKUP(P27,Credito1,2)</f>
        <v>#REF!</v>
      </c>
      <c r="X27" s="68" t="e">
        <f t="shared" ref="X27:X31" si="73">V27-W27</f>
        <v>#REF!</v>
      </c>
      <c r="Y27" s="68"/>
      <c r="Z27" s="68"/>
      <c r="AA27" s="68">
        <v>458.33</v>
      </c>
      <c r="AB27" s="68">
        <f t="shared" si="23"/>
        <v>458.33</v>
      </c>
      <c r="AC27" s="69"/>
      <c r="AD27" s="68"/>
      <c r="AE27" s="69"/>
      <c r="AF27" s="70">
        <v>827039675</v>
      </c>
      <c r="AG27" s="71">
        <f t="shared" si="62"/>
        <v>4523.67</v>
      </c>
      <c r="AH27" s="55"/>
      <c r="AI27" s="56"/>
      <c r="AJ27" s="56"/>
      <c r="AK27" s="57"/>
    </row>
    <row r="28" spans="1:37" s="25" customFormat="1" ht="42" customHeight="1">
      <c r="A28" s="41">
        <v>17</v>
      </c>
      <c r="B28" s="91" t="s">
        <v>95</v>
      </c>
      <c r="C28" s="65" t="s">
        <v>96</v>
      </c>
      <c r="D28" s="66">
        <v>15</v>
      </c>
      <c r="E28" s="67">
        <v>332.13</v>
      </c>
      <c r="F28" s="68">
        <v>4982</v>
      </c>
      <c r="G28" s="67">
        <v>0</v>
      </c>
      <c r="H28" s="67">
        <f t="shared" si="63"/>
        <v>0</v>
      </c>
      <c r="I28" s="67">
        <v>0</v>
      </c>
      <c r="J28" s="67">
        <v>0</v>
      </c>
      <c r="K28" s="67"/>
      <c r="L28" s="67"/>
      <c r="M28" s="68">
        <f t="shared" si="50"/>
        <v>4982</v>
      </c>
      <c r="N28" s="68"/>
      <c r="O28" s="68">
        <f t="shared" si="64"/>
        <v>0</v>
      </c>
      <c r="P28" s="68">
        <f t="shared" si="65"/>
        <v>4982</v>
      </c>
      <c r="Q28" s="68" t="e">
        <f t="shared" si="66"/>
        <v>#REF!</v>
      </c>
      <c r="R28" s="68" t="e">
        <f t="shared" si="67"/>
        <v>#REF!</v>
      </c>
      <c r="S28" s="68" t="e">
        <f t="shared" si="68"/>
        <v>#REF!</v>
      </c>
      <c r="T28" s="68" t="e">
        <f t="shared" si="69"/>
        <v>#REF!</v>
      </c>
      <c r="U28" s="68" t="e">
        <f t="shared" si="70"/>
        <v>#REF!</v>
      </c>
      <c r="V28" s="68" t="e">
        <f t="shared" si="71"/>
        <v>#REF!</v>
      </c>
      <c r="W28" s="68" t="e">
        <f t="shared" si="72"/>
        <v>#REF!</v>
      </c>
      <c r="X28" s="68" t="e">
        <f t="shared" si="73"/>
        <v>#REF!</v>
      </c>
      <c r="Y28" s="68"/>
      <c r="Z28" s="68"/>
      <c r="AA28" s="68">
        <v>458.33</v>
      </c>
      <c r="AB28" s="68">
        <f t="shared" si="23"/>
        <v>458.33</v>
      </c>
      <c r="AC28" s="69"/>
      <c r="AD28" s="68"/>
      <c r="AE28" s="69"/>
      <c r="AF28" s="70">
        <v>827038970</v>
      </c>
      <c r="AG28" s="71">
        <f t="shared" si="62"/>
        <v>4523.67</v>
      </c>
      <c r="AH28" s="55"/>
      <c r="AI28" s="56"/>
      <c r="AJ28" s="56"/>
      <c r="AK28" s="57"/>
    </row>
    <row r="29" spans="1:37" s="25" customFormat="1" ht="42" customHeight="1">
      <c r="A29" s="41">
        <v>18</v>
      </c>
      <c r="B29" s="91" t="s">
        <v>50</v>
      </c>
      <c r="C29" s="65" t="s">
        <v>62</v>
      </c>
      <c r="D29" s="66">
        <v>15</v>
      </c>
      <c r="E29" s="67">
        <v>332.13</v>
      </c>
      <c r="F29" s="68">
        <v>4982</v>
      </c>
      <c r="G29" s="67"/>
      <c r="H29" s="67"/>
      <c r="I29" s="67"/>
      <c r="J29" s="67"/>
      <c r="K29" s="67"/>
      <c r="L29" s="67"/>
      <c r="M29" s="68">
        <f t="shared" si="50"/>
        <v>4982</v>
      </c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>
        <v>458.33</v>
      </c>
      <c r="AB29" s="68">
        <f t="shared" si="23"/>
        <v>458.33</v>
      </c>
      <c r="AC29" s="69"/>
      <c r="AD29" s="68"/>
      <c r="AE29" s="69"/>
      <c r="AF29" s="70">
        <v>827039039</v>
      </c>
      <c r="AG29" s="71">
        <f t="shared" si="62"/>
        <v>4523.67</v>
      </c>
      <c r="AH29" s="55"/>
      <c r="AI29" s="56"/>
      <c r="AJ29" s="56"/>
      <c r="AK29" s="57"/>
    </row>
    <row r="30" spans="1:37" s="25" customFormat="1" ht="42" customHeight="1">
      <c r="A30" s="41">
        <v>19</v>
      </c>
      <c r="B30" s="91" t="s">
        <v>84</v>
      </c>
      <c r="C30" s="65" t="s">
        <v>62</v>
      </c>
      <c r="D30" s="66">
        <v>15</v>
      </c>
      <c r="E30" s="67">
        <v>332.13</v>
      </c>
      <c r="F30" s="68">
        <v>4982</v>
      </c>
      <c r="G30" s="67">
        <v>0</v>
      </c>
      <c r="H30" s="67">
        <f t="shared" si="63"/>
        <v>0</v>
      </c>
      <c r="I30" s="67">
        <v>0</v>
      </c>
      <c r="J30" s="67">
        <v>0</v>
      </c>
      <c r="K30" s="67"/>
      <c r="L30" s="67"/>
      <c r="M30" s="68">
        <f t="shared" si="50"/>
        <v>4982</v>
      </c>
      <c r="N30" s="68"/>
      <c r="O30" s="68">
        <f t="shared" si="64"/>
        <v>0</v>
      </c>
      <c r="P30" s="68">
        <f t="shared" si="65"/>
        <v>4982</v>
      </c>
      <c r="Q30" s="68" t="e">
        <f>VLOOKUP(P30,Tarifa1,1)</f>
        <v>#REF!</v>
      </c>
      <c r="R30" s="68" t="e">
        <f t="shared" si="67"/>
        <v>#REF!</v>
      </c>
      <c r="S30" s="68" t="e">
        <f>VLOOKUP(P30,Tarifa1,3)</f>
        <v>#REF!</v>
      </c>
      <c r="T30" s="68" t="e">
        <f t="shared" si="69"/>
        <v>#REF!</v>
      </c>
      <c r="U30" s="68" t="e">
        <f>VLOOKUP(P30,Tarifa1,2)</f>
        <v>#REF!</v>
      </c>
      <c r="V30" s="68" t="e">
        <f t="shared" si="71"/>
        <v>#REF!</v>
      </c>
      <c r="W30" s="68" t="e">
        <f>VLOOKUP(P30,Credito1,2)</f>
        <v>#REF!</v>
      </c>
      <c r="X30" s="68" t="e">
        <f t="shared" si="73"/>
        <v>#REF!</v>
      </c>
      <c r="Y30" s="68"/>
      <c r="Z30" s="68"/>
      <c r="AA30" s="68">
        <v>458.33</v>
      </c>
      <c r="AB30" s="68">
        <f t="shared" si="23"/>
        <v>458.33</v>
      </c>
      <c r="AC30" s="69"/>
      <c r="AD30" s="68"/>
      <c r="AE30" s="69"/>
      <c r="AF30" s="70">
        <v>827039063</v>
      </c>
      <c r="AG30" s="71">
        <f t="shared" si="62"/>
        <v>4523.67</v>
      </c>
      <c r="AH30" s="55"/>
      <c r="AI30" s="56"/>
      <c r="AJ30" s="56"/>
      <c r="AK30" s="57"/>
    </row>
    <row r="31" spans="1:37" s="25" customFormat="1" ht="42" customHeight="1">
      <c r="A31" s="41">
        <v>20</v>
      </c>
      <c r="B31" s="91" t="s">
        <v>101</v>
      </c>
      <c r="C31" s="65" t="s">
        <v>62</v>
      </c>
      <c r="D31" s="66">
        <v>15</v>
      </c>
      <c r="E31" s="67">
        <v>332.13</v>
      </c>
      <c r="F31" s="68">
        <v>4982</v>
      </c>
      <c r="G31" s="67">
        <v>0</v>
      </c>
      <c r="H31" s="67">
        <f t="shared" si="63"/>
        <v>0</v>
      </c>
      <c r="I31" s="67">
        <v>0</v>
      </c>
      <c r="J31" s="67">
        <v>0</v>
      </c>
      <c r="K31" s="67"/>
      <c r="L31" s="67"/>
      <c r="M31" s="68">
        <f t="shared" si="50"/>
        <v>4982</v>
      </c>
      <c r="N31" s="68"/>
      <c r="O31" s="68">
        <f t="shared" si="64"/>
        <v>0</v>
      </c>
      <c r="P31" s="68">
        <f t="shared" si="65"/>
        <v>4982</v>
      </c>
      <c r="Q31" s="68" t="e">
        <f>VLOOKUP(P31,Tarifa1,1)</f>
        <v>#REF!</v>
      </c>
      <c r="R31" s="68" t="e">
        <f t="shared" si="67"/>
        <v>#REF!</v>
      </c>
      <c r="S31" s="68" t="e">
        <f>VLOOKUP(P31,Tarifa1,3)</f>
        <v>#REF!</v>
      </c>
      <c r="T31" s="68" t="e">
        <f t="shared" si="69"/>
        <v>#REF!</v>
      </c>
      <c r="U31" s="68" t="e">
        <f>VLOOKUP(P31,Tarifa1,2)</f>
        <v>#REF!</v>
      </c>
      <c r="V31" s="68" t="e">
        <f t="shared" si="71"/>
        <v>#REF!</v>
      </c>
      <c r="W31" s="68" t="e">
        <f>VLOOKUP(P31,Credito1,2)</f>
        <v>#REF!</v>
      </c>
      <c r="X31" s="68" t="e">
        <f t="shared" si="73"/>
        <v>#REF!</v>
      </c>
      <c r="Y31" s="68"/>
      <c r="Z31" s="68"/>
      <c r="AA31" s="68">
        <v>458.33</v>
      </c>
      <c r="AB31" s="68">
        <f t="shared" si="23"/>
        <v>458.33</v>
      </c>
      <c r="AC31" s="69"/>
      <c r="AD31" s="68"/>
      <c r="AE31" s="69"/>
      <c r="AF31" s="70">
        <v>831066016</v>
      </c>
      <c r="AG31" s="71">
        <v>4523.67</v>
      </c>
      <c r="AH31" s="55"/>
      <c r="AI31" s="56"/>
      <c r="AJ31" s="56"/>
      <c r="AK31" s="57"/>
    </row>
    <row r="32" spans="1:37" s="25" customFormat="1" ht="42" customHeight="1">
      <c r="A32" s="41">
        <v>21</v>
      </c>
      <c r="B32" s="91" t="s">
        <v>85</v>
      </c>
      <c r="C32" s="65" t="s">
        <v>62</v>
      </c>
      <c r="D32" s="66">
        <v>15</v>
      </c>
      <c r="E32" s="67">
        <v>373.77</v>
      </c>
      <c r="F32" s="68">
        <v>5645.56</v>
      </c>
      <c r="G32" s="67"/>
      <c r="H32" s="67"/>
      <c r="I32" s="67"/>
      <c r="J32" s="67"/>
      <c r="K32" s="67"/>
      <c r="L32" s="67"/>
      <c r="M32" s="68">
        <f t="shared" si="50"/>
        <v>5645.56</v>
      </c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>
        <v>577.27</v>
      </c>
      <c r="AB32" s="68">
        <f t="shared" si="23"/>
        <v>577.27</v>
      </c>
      <c r="AC32" s="69">
        <f>SUM(AC9:AC31)</f>
        <v>0</v>
      </c>
      <c r="AD32" s="68">
        <f>SUM(AD9:AD31)</f>
        <v>0</v>
      </c>
      <c r="AE32" s="69">
        <f>SUM(AE9:AE31)</f>
        <v>0</v>
      </c>
      <c r="AF32" s="70">
        <v>827039276</v>
      </c>
      <c r="AG32" s="71">
        <f t="shared" si="62"/>
        <v>5068.2900000000009</v>
      </c>
      <c r="AH32" s="55"/>
      <c r="AI32" s="56"/>
      <c r="AJ32" s="56"/>
      <c r="AK32" s="57"/>
    </row>
    <row r="33" spans="1:37" s="25" customFormat="1" ht="42" customHeight="1">
      <c r="A33" s="41">
        <v>22</v>
      </c>
      <c r="B33" s="91" t="s">
        <v>86</v>
      </c>
      <c r="C33" s="65" t="s">
        <v>62</v>
      </c>
      <c r="D33" s="66">
        <v>15</v>
      </c>
      <c r="E33" s="67">
        <v>373.77</v>
      </c>
      <c r="F33" s="68">
        <v>5645.56</v>
      </c>
      <c r="G33" s="67">
        <v>0</v>
      </c>
      <c r="H33" s="67">
        <f>G33</f>
        <v>0</v>
      </c>
      <c r="I33" s="67">
        <v>0</v>
      </c>
      <c r="J33" s="67">
        <v>0</v>
      </c>
      <c r="K33" s="67"/>
      <c r="L33" s="67"/>
      <c r="M33" s="68">
        <f t="shared" si="50"/>
        <v>5645.56</v>
      </c>
      <c r="N33" s="68"/>
      <c r="O33" s="68">
        <f>IF(E33=47.16,0,IF(E33&gt;47.16,J33*0.5,0))</f>
        <v>0</v>
      </c>
      <c r="P33" s="68">
        <f>F33+G33+H33+K33+O33+I33</f>
        <v>5645.56</v>
      </c>
      <c r="Q33" s="68" t="e">
        <f>VLOOKUP(P33,Tarifa1,1)</f>
        <v>#REF!</v>
      </c>
      <c r="R33" s="68" t="e">
        <f>P33-Q33</f>
        <v>#REF!</v>
      </c>
      <c r="S33" s="68" t="e">
        <f>VLOOKUP(P33,Tarifa1,3)</f>
        <v>#REF!</v>
      </c>
      <c r="T33" s="68" t="e">
        <f>R33*S33</f>
        <v>#REF!</v>
      </c>
      <c r="U33" s="68" t="e">
        <f>VLOOKUP(P33,Tarifa1,2)</f>
        <v>#REF!</v>
      </c>
      <c r="V33" s="68" t="e">
        <f>T33+U33</f>
        <v>#REF!</v>
      </c>
      <c r="W33" s="68" t="e">
        <f>VLOOKUP(P33,Credito1,2)</f>
        <v>#REF!</v>
      </c>
      <c r="X33" s="68" t="e">
        <f>V33-W33</f>
        <v>#REF!</v>
      </c>
      <c r="Y33" s="68"/>
      <c r="Z33" s="68"/>
      <c r="AA33" s="68">
        <v>577.27</v>
      </c>
      <c r="AB33" s="68">
        <f t="shared" si="23"/>
        <v>577.27</v>
      </c>
      <c r="AC33" s="69"/>
      <c r="AD33" s="68"/>
      <c r="AE33" s="69"/>
      <c r="AF33" s="70">
        <v>827041386</v>
      </c>
      <c r="AG33" s="71">
        <v>5068.29</v>
      </c>
      <c r="AH33" s="55"/>
      <c r="AI33" s="56"/>
      <c r="AJ33" s="56"/>
      <c r="AK33" s="57"/>
    </row>
    <row r="34" spans="1:37" s="25" customFormat="1" ht="42" customHeight="1">
      <c r="A34" s="41">
        <v>23</v>
      </c>
      <c r="B34" s="91" t="s">
        <v>89</v>
      </c>
      <c r="C34" s="65" t="s">
        <v>62</v>
      </c>
      <c r="D34" s="66">
        <v>15</v>
      </c>
      <c r="E34" s="67">
        <v>332.13</v>
      </c>
      <c r="F34" s="68">
        <v>4982</v>
      </c>
      <c r="G34" s="67"/>
      <c r="H34" s="67"/>
      <c r="I34" s="67"/>
      <c r="J34" s="67"/>
      <c r="K34" s="67"/>
      <c r="L34" s="67"/>
      <c r="M34" s="68">
        <f t="shared" si="50"/>
        <v>4982</v>
      </c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>
        <v>458.33</v>
      </c>
      <c r="AB34" s="68">
        <f t="shared" si="23"/>
        <v>458.33</v>
      </c>
      <c r="AC34" s="69"/>
      <c r="AD34" s="68"/>
      <c r="AE34" s="69"/>
      <c r="AF34" s="70">
        <v>827041505</v>
      </c>
      <c r="AG34" s="71">
        <f t="shared" si="62"/>
        <v>4523.67</v>
      </c>
      <c r="AH34" s="55"/>
      <c r="AI34" s="56"/>
      <c r="AJ34" s="56"/>
      <c r="AK34" s="57"/>
    </row>
    <row r="35" spans="1:37" s="25" customFormat="1" ht="42" customHeight="1">
      <c r="A35" s="41">
        <v>24</v>
      </c>
      <c r="B35" s="91" t="s">
        <v>108</v>
      </c>
      <c r="C35" s="65" t="s">
        <v>94</v>
      </c>
      <c r="D35" s="66">
        <v>15</v>
      </c>
      <c r="E35" s="67">
        <v>332.13</v>
      </c>
      <c r="F35" s="68">
        <v>4982</v>
      </c>
      <c r="G35" s="67"/>
      <c r="H35" s="67"/>
      <c r="I35" s="67"/>
      <c r="J35" s="67"/>
      <c r="K35" s="67"/>
      <c r="L35" s="67"/>
      <c r="M35" s="68">
        <f t="shared" si="50"/>
        <v>4982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>
        <v>458.33</v>
      </c>
      <c r="AB35" s="68">
        <f t="shared" si="23"/>
        <v>458.33</v>
      </c>
      <c r="AC35" s="69"/>
      <c r="AD35" s="68"/>
      <c r="AE35" s="69"/>
      <c r="AF35" s="70">
        <v>828620282</v>
      </c>
      <c r="AG35" s="71">
        <f t="shared" si="62"/>
        <v>4523.67</v>
      </c>
      <c r="AH35" s="55"/>
      <c r="AI35" s="56"/>
      <c r="AJ35" s="56"/>
      <c r="AK35" s="57"/>
    </row>
    <row r="36" spans="1:37" s="25" customFormat="1" ht="42" customHeight="1">
      <c r="A36" s="41">
        <v>25</v>
      </c>
      <c r="B36" s="91" t="s">
        <v>92</v>
      </c>
      <c r="C36" s="65" t="s">
        <v>62</v>
      </c>
      <c r="D36" s="66">
        <v>15</v>
      </c>
      <c r="E36" s="67">
        <v>332.13</v>
      </c>
      <c r="F36" s="68">
        <v>4982</v>
      </c>
      <c r="G36" s="67">
        <v>0</v>
      </c>
      <c r="H36" s="67">
        <f t="shared" ref="H36" si="74">G36</f>
        <v>0</v>
      </c>
      <c r="I36" s="67">
        <v>0</v>
      </c>
      <c r="J36" s="67">
        <v>0</v>
      </c>
      <c r="K36" s="67"/>
      <c r="L36" s="67"/>
      <c r="M36" s="68">
        <f t="shared" si="50"/>
        <v>4982</v>
      </c>
      <c r="N36" s="68"/>
      <c r="O36" s="68">
        <f t="shared" ref="O36" si="75">IF(E36=47.16,0,IF(E36&gt;47.16,J36*0.5,0))</f>
        <v>0</v>
      </c>
      <c r="P36" s="68">
        <f t="shared" ref="P36" si="76">F36+G36+H36+K36+O36+I36</f>
        <v>4982</v>
      </c>
      <c r="Q36" s="68" t="e">
        <f t="shared" ref="Q36" si="77">VLOOKUP(P36,Tarifa1,1)</f>
        <v>#REF!</v>
      </c>
      <c r="R36" s="68" t="e">
        <f t="shared" ref="R36" si="78">P36-Q36</f>
        <v>#REF!</v>
      </c>
      <c r="S36" s="68" t="e">
        <f t="shared" ref="S36" si="79">VLOOKUP(P36,Tarifa1,3)</f>
        <v>#REF!</v>
      </c>
      <c r="T36" s="68" t="e">
        <f t="shared" ref="T36" si="80">R36*S36</f>
        <v>#REF!</v>
      </c>
      <c r="U36" s="68" t="e">
        <f t="shared" ref="U36" si="81">VLOOKUP(P36,Tarifa1,2)</f>
        <v>#REF!</v>
      </c>
      <c r="V36" s="68" t="e">
        <f t="shared" ref="V36" si="82">T36+U36</f>
        <v>#REF!</v>
      </c>
      <c r="W36" s="68" t="e">
        <f t="shared" ref="W36" si="83">VLOOKUP(P36,Credito1,2)</f>
        <v>#REF!</v>
      </c>
      <c r="X36" s="68" t="e">
        <f t="shared" ref="X36" si="84">V36-W36</f>
        <v>#REF!</v>
      </c>
      <c r="Y36" s="68"/>
      <c r="Z36" s="68"/>
      <c r="AA36" s="68">
        <v>458.33</v>
      </c>
      <c r="AB36" s="68">
        <f t="shared" si="23"/>
        <v>458.33</v>
      </c>
      <c r="AC36" s="69"/>
      <c r="AD36" s="68"/>
      <c r="AE36" s="69"/>
      <c r="AF36" s="70">
        <v>827039292</v>
      </c>
      <c r="AG36" s="71">
        <f t="shared" si="62"/>
        <v>4523.67</v>
      </c>
      <c r="AH36" s="55"/>
      <c r="AI36" s="56"/>
      <c r="AJ36" s="56"/>
      <c r="AK36" s="57"/>
    </row>
    <row r="37" spans="1:37" s="25" customFormat="1" ht="42" customHeight="1">
      <c r="A37" s="41">
        <v>26</v>
      </c>
      <c r="B37" s="91" t="s">
        <v>100</v>
      </c>
      <c r="C37" s="65" t="s">
        <v>62</v>
      </c>
      <c r="D37" s="66">
        <v>15</v>
      </c>
      <c r="E37" s="67">
        <v>373.77</v>
      </c>
      <c r="F37" s="68">
        <v>5645.56</v>
      </c>
      <c r="G37" s="67"/>
      <c r="H37" s="67"/>
      <c r="I37" s="67"/>
      <c r="J37" s="67"/>
      <c r="K37" s="67"/>
      <c r="L37" s="67"/>
      <c r="M37" s="68">
        <f t="shared" si="50"/>
        <v>5645.56</v>
      </c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>
        <v>577.27</v>
      </c>
      <c r="AB37" s="68">
        <f t="shared" si="23"/>
        <v>577.27</v>
      </c>
      <c r="AC37" s="69"/>
      <c r="AD37" s="68"/>
      <c r="AE37" s="69"/>
      <c r="AF37" s="70">
        <v>828055380</v>
      </c>
      <c r="AG37" s="71">
        <f t="shared" si="62"/>
        <v>5068.2900000000009</v>
      </c>
      <c r="AH37" s="55"/>
      <c r="AI37" s="56"/>
      <c r="AJ37" s="56"/>
      <c r="AK37" s="57"/>
    </row>
    <row r="38" spans="1:37" s="25" customFormat="1" ht="42" customHeight="1">
      <c r="A38" s="41">
        <v>27</v>
      </c>
      <c r="B38" s="91" t="s">
        <v>105</v>
      </c>
      <c r="C38" s="65" t="s">
        <v>62</v>
      </c>
      <c r="D38" s="66">
        <v>15</v>
      </c>
      <c r="E38" s="67">
        <v>332.13</v>
      </c>
      <c r="F38" s="68">
        <v>4982</v>
      </c>
      <c r="G38" s="67"/>
      <c r="H38" s="67"/>
      <c r="I38" s="67"/>
      <c r="J38" s="67"/>
      <c r="K38" s="67"/>
      <c r="L38" s="67"/>
      <c r="M38" s="68">
        <f t="shared" si="50"/>
        <v>4982</v>
      </c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>
        <v>458.33</v>
      </c>
      <c r="AB38" s="68">
        <f t="shared" si="23"/>
        <v>458.33</v>
      </c>
      <c r="AC38" s="69"/>
      <c r="AD38" s="68"/>
      <c r="AE38" s="69"/>
      <c r="AF38" s="70"/>
      <c r="AG38" s="71">
        <f t="shared" si="62"/>
        <v>4523.67</v>
      </c>
      <c r="AH38" s="55"/>
      <c r="AI38" s="56"/>
      <c r="AJ38" s="56"/>
      <c r="AK38" s="57"/>
    </row>
    <row r="39" spans="1:37" s="25" customFormat="1" ht="42" customHeight="1">
      <c r="A39" s="41">
        <v>28</v>
      </c>
      <c r="B39" s="91" t="s">
        <v>104</v>
      </c>
      <c r="C39" s="65" t="s">
        <v>62</v>
      </c>
      <c r="D39" s="66">
        <v>15</v>
      </c>
      <c r="E39" s="67">
        <v>332.13</v>
      </c>
      <c r="F39" s="93">
        <v>3321.3</v>
      </c>
      <c r="G39" s="67"/>
      <c r="H39" s="67"/>
      <c r="I39" s="67"/>
      <c r="J39" s="67"/>
      <c r="K39" s="67"/>
      <c r="L39" s="67"/>
      <c r="M39" s="68">
        <f t="shared" si="50"/>
        <v>3321.3</v>
      </c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>
        <v>458.33</v>
      </c>
      <c r="AB39" s="68">
        <v>458.33</v>
      </c>
      <c r="AC39" s="69"/>
      <c r="AD39" s="68"/>
      <c r="AE39" s="69"/>
      <c r="AF39" s="70">
        <v>831065648</v>
      </c>
      <c r="AG39" s="71">
        <v>4523.67</v>
      </c>
      <c r="AH39" s="55"/>
      <c r="AI39" s="56"/>
      <c r="AJ39" s="56"/>
      <c r="AK39" s="57"/>
    </row>
    <row r="40" spans="1:37" s="25" customFormat="1" ht="42" customHeight="1">
      <c r="A40" s="41">
        <v>29</v>
      </c>
      <c r="B40" s="91" t="s">
        <v>107</v>
      </c>
      <c r="C40" s="65" t="s">
        <v>62</v>
      </c>
      <c r="D40" s="66">
        <v>15</v>
      </c>
      <c r="E40" s="67">
        <v>332.13</v>
      </c>
      <c r="F40" s="68">
        <v>4982</v>
      </c>
      <c r="G40" s="67"/>
      <c r="H40" s="67"/>
      <c r="I40" s="67"/>
      <c r="J40" s="67"/>
      <c r="K40" s="67"/>
      <c r="L40" s="67"/>
      <c r="M40" s="68">
        <f t="shared" si="50"/>
        <v>4982</v>
      </c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>
        <v>458.33</v>
      </c>
      <c r="AB40" s="68">
        <v>458.33</v>
      </c>
      <c r="AC40" s="69"/>
      <c r="AD40" s="68"/>
      <c r="AE40" s="69"/>
      <c r="AF40" s="70"/>
      <c r="AG40" s="71">
        <v>4523.67</v>
      </c>
      <c r="AH40" s="55"/>
      <c r="AI40" s="56"/>
      <c r="AJ40" s="56"/>
      <c r="AK40" s="57"/>
    </row>
    <row r="41" spans="1:37" s="25" customFormat="1" ht="42" customHeight="1">
      <c r="A41" s="41"/>
      <c r="B41" s="72" t="s">
        <v>103</v>
      </c>
      <c r="C41" s="65"/>
      <c r="D41" s="66"/>
      <c r="E41" s="67"/>
      <c r="F41" s="68">
        <f>SUM(F12:F39)</f>
        <v>150909.33999999997</v>
      </c>
      <c r="G41" s="67">
        <f t="shared" ref="G41:L41" si="85">SUM(G12:G36)</f>
        <v>0</v>
      </c>
      <c r="H41" s="67">
        <f t="shared" si="85"/>
        <v>0</v>
      </c>
      <c r="I41" s="67">
        <f t="shared" si="85"/>
        <v>0</v>
      </c>
      <c r="J41" s="67">
        <f t="shared" si="85"/>
        <v>0</v>
      </c>
      <c r="K41" s="67">
        <f t="shared" si="85"/>
        <v>0</v>
      </c>
      <c r="L41" s="67">
        <f t="shared" si="85"/>
        <v>0</v>
      </c>
      <c r="M41" s="68">
        <f>SUM(M12:M39)</f>
        <v>150909.33999999997</v>
      </c>
      <c r="N41" s="68">
        <f t="shared" ref="N41:Z41" si="86">SUM(N12:N36)</f>
        <v>0</v>
      </c>
      <c r="O41" s="68">
        <f t="shared" si="86"/>
        <v>0</v>
      </c>
      <c r="P41" s="68">
        <f t="shared" si="86"/>
        <v>116368.92</v>
      </c>
      <c r="Q41" s="68" t="e">
        <f t="shared" si="86"/>
        <v>#REF!</v>
      </c>
      <c r="R41" s="68" t="e">
        <f t="shared" si="86"/>
        <v>#REF!</v>
      </c>
      <c r="S41" s="68" t="e">
        <f t="shared" si="86"/>
        <v>#REF!</v>
      </c>
      <c r="T41" s="68" t="e">
        <f t="shared" si="86"/>
        <v>#REF!</v>
      </c>
      <c r="U41" s="68" t="e">
        <f t="shared" si="86"/>
        <v>#REF!</v>
      </c>
      <c r="V41" s="68" t="e">
        <f t="shared" si="86"/>
        <v>#REF!</v>
      </c>
      <c r="W41" s="68" t="e">
        <f t="shared" si="86"/>
        <v>#REF!</v>
      </c>
      <c r="X41" s="68" t="e">
        <f t="shared" si="86"/>
        <v>#REF!</v>
      </c>
      <c r="Y41" s="68">
        <f t="shared" si="86"/>
        <v>0</v>
      </c>
      <c r="Z41" s="68">
        <f t="shared" si="86"/>
        <v>0</v>
      </c>
      <c r="AA41" s="68">
        <f>SUM(AA12:AA39)</f>
        <v>15460.49</v>
      </c>
      <c r="AB41" s="68">
        <f>SUM(AB12:AB39)</f>
        <v>15460.49</v>
      </c>
      <c r="AC41" s="69"/>
      <c r="AD41" s="68"/>
      <c r="AE41" s="69"/>
      <c r="AF41" s="70"/>
      <c r="AG41" s="71">
        <f>SUM(AG12:AG39)</f>
        <v>137109.54999999999</v>
      </c>
      <c r="AH41" s="55"/>
      <c r="AI41" s="56"/>
      <c r="AJ41" s="56"/>
      <c r="AK41" s="57"/>
    </row>
    <row r="42" spans="1:37" ht="18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4"/>
      <c r="AD42" s="45"/>
      <c r="AE42" s="43"/>
      <c r="AF42" s="43"/>
      <c r="AG42" s="46"/>
      <c r="AH42" s="43"/>
      <c r="AI42" s="43"/>
      <c r="AJ42" s="43"/>
      <c r="AK42" s="43"/>
    </row>
    <row r="43" spans="1:37" ht="18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7"/>
      <c r="AC43" s="48"/>
      <c r="AD43" s="49"/>
      <c r="AE43" s="50"/>
      <c r="AF43" s="43"/>
      <c r="AG43" s="51"/>
      <c r="AH43" s="43"/>
      <c r="AI43" s="43"/>
      <c r="AJ43" s="43"/>
      <c r="AK43" s="43"/>
    </row>
    <row r="44" spans="1:37" ht="18">
      <c r="A44" s="42"/>
      <c r="B44" s="78" t="s">
        <v>64</v>
      </c>
      <c r="C44" s="78"/>
      <c r="D44" s="43"/>
      <c r="E44" s="43"/>
      <c r="F44" s="43"/>
      <c r="G44" s="43"/>
      <c r="H44" s="43"/>
      <c r="I44" s="43"/>
      <c r="J44" s="43"/>
      <c r="K44" s="43"/>
      <c r="L44" s="43"/>
      <c r="M44" s="43" t="s">
        <v>91</v>
      </c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 t="s">
        <v>65</v>
      </c>
      <c r="AA44" s="43"/>
      <c r="AB44" s="43"/>
      <c r="AC44" s="44"/>
      <c r="AD44" s="46"/>
      <c r="AE44" s="43"/>
      <c r="AF44" s="43"/>
      <c r="AG44" s="51"/>
      <c r="AH44" s="43"/>
      <c r="AI44" s="43"/>
      <c r="AJ44" s="43"/>
      <c r="AK44" s="43"/>
    </row>
    <row r="45" spans="1:37" ht="18">
      <c r="A45" s="42"/>
      <c r="B45" s="77" t="s">
        <v>63</v>
      </c>
      <c r="C45" s="77"/>
      <c r="D45" s="43"/>
      <c r="E45" s="44"/>
      <c r="F45" s="44"/>
      <c r="G45" s="44"/>
      <c r="H45" s="44"/>
      <c r="I45" s="44"/>
      <c r="J45" s="44"/>
      <c r="K45" s="44"/>
      <c r="L45" s="44"/>
      <c r="M45" s="44" t="s">
        <v>70</v>
      </c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6"/>
      <c r="AE45" s="43"/>
      <c r="AF45" s="43"/>
      <c r="AG45" s="51"/>
      <c r="AH45" s="52"/>
      <c r="AI45" s="52"/>
      <c r="AJ45" s="52"/>
      <c r="AK45" s="52"/>
    </row>
    <row r="46" spans="1:37" ht="18">
      <c r="A46" s="42"/>
      <c r="B46" s="77" t="s">
        <v>82</v>
      </c>
      <c r="C46" s="77"/>
      <c r="D46" s="43"/>
      <c r="E46" s="47"/>
      <c r="F46" s="47"/>
      <c r="G46" s="53"/>
      <c r="H46" s="53"/>
      <c r="I46" s="53"/>
      <c r="J46" s="53"/>
      <c r="K46" s="53"/>
      <c r="L46" s="47"/>
      <c r="M46" s="54" t="s">
        <v>102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64"/>
      <c r="AD46" s="46"/>
      <c r="AE46" s="43"/>
      <c r="AF46" s="43"/>
      <c r="AG46" s="51"/>
      <c r="AH46" s="52"/>
      <c r="AI46" s="52"/>
      <c r="AJ46" s="52"/>
      <c r="AK46" s="52"/>
    </row>
    <row r="47" spans="1:37">
      <c r="A47" s="19"/>
      <c r="B47" s="26"/>
      <c r="C47" s="19"/>
      <c r="D47" s="19"/>
      <c r="E47" s="23"/>
      <c r="F47" s="23"/>
      <c r="G47" s="23"/>
      <c r="H47" s="23"/>
      <c r="I47" s="23"/>
      <c r="J47" s="23"/>
      <c r="K47" s="23"/>
      <c r="L47" s="23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20"/>
      <c r="AA47" s="26"/>
      <c r="AB47" s="26"/>
      <c r="AG47" s="24"/>
    </row>
    <row r="48" spans="1:37">
      <c r="A48" s="19"/>
      <c r="B48" s="20"/>
      <c r="C48" s="19"/>
      <c r="D48" s="19"/>
      <c r="E48" s="23"/>
      <c r="F48" s="23"/>
      <c r="G48" s="23"/>
      <c r="H48" s="23"/>
      <c r="I48" s="23"/>
      <c r="J48" s="23"/>
      <c r="K48" s="23"/>
      <c r="L48" s="23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20"/>
      <c r="AA48" s="20"/>
      <c r="AB48" s="20"/>
      <c r="AG48" s="24"/>
    </row>
    <row r="49" spans="1:33">
      <c r="A49" s="19"/>
      <c r="B49" s="20"/>
      <c r="C49" s="19"/>
      <c r="D49" s="19"/>
      <c r="E49" s="23"/>
      <c r="F49" s="23"/>
      <c r="G49" s="23"/>
      <c r="H49" s="23"/>
      <c r="I49" s="23"/>
      <c r="J49" s="23"/>
      <c r="K49" s="23"/>
      <c r="L49" s="23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20"/>
      <c r="AA49" s="20"/>
      <c r="AB49" s="20"/>
      <c r="AG49" s="24"/>
    </row>
  </sheetData>
  <mergeCells count="12">
    <mergeCell ref="A6:AG6"/>
    <mergeCell ref="A7:AG7"/>
    <mergeCell ref="F8:M8"/>
    <mergeCell ref="Q8:V8"/>
    <mergeCell ref="AA8:AB8"/>
    <mergeCell ref="B46:C46"/>
    <mergeCell ref="B45:C45"/>
    <mergeCell ref="B44:C44"/>
    <mergeCell ref="AH9:AK9"/>
    <mergeCell ref="AA9:AA10"/>
    <mergeCell ref="AH10:AK10"/>
    <mergeCell ref="AH11:AK11"/>
  </mergeCells>
  <pageMargins left="0.11811023622047245" right="0.11811023622047245" top="0.31496062992125984" bottom="0.31496062992125984" header="0" footer="0"/>
  <pageSetup scale="35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5:D21"/>
  <sheetViews>
    <sheetView topLeftCell="A7" workbookViewId="0">
      <selection activeCell="B27" sqref="B27"/>
    </sheetView>
  </sheetViews>
  <sheetFormatPr baseColWidth="10" defaultRowHeight="12.75"/>
  <cols>
    <col min="4" max="4" width="12.28515625" bestFit="1" customWidth="1"/>
  </cols>
  <sheetData>
    <row r="5" spans="4:4">
      <c r="D5" s="3">
        <v>43150</v>
      </c>
    </row>
    <row r="6" spans="4:4">
      <c r="D6" s="3">
        <v>11105</v>
      </c>
    </row>
    <row r="7" spans="4:4">
      <c r="D7" s="3">
        <v>39405</v>
      </c>
    </row>
    <row r="8" spans="4:4">
      <c r="D8" s="3">
        <v>20395</v>
      </c>
    </row>
    <row r="9" spans="4:4">
      <c r="D9" s="3">
        <v>22110</v>
      </c>
    </row>
    <row r="10" spans="4:4">
      <c r="D10" s="3">
        <v>7000</v>
      </c>
    </row>
    <row r="11" spans="4:4">
      <c r="D11" s="3">
        <v>5080</v>
      </c>
    </row>
    <row r="12" spans="4:4">
      <c r="D12" s="3">
        <v>95195</v>
      </c>
    </row>
    <row r="13" spans="4:4">
      <c r="D13" s="3">
        <v>84655</v>
      </c>
    </row>
    <row r="14" spans="4:4">
      <c r="D14" s="3">
        <v>87953</v>
      </c>
    </row>
    <row r="15" spans="4:4">
      <c r="D15" s="3">
        <v>74407</v>
      </c>
    </row>
    <row r="16" spans="4:4">
      <c r="D16" s="3">
        <v>17915</v>
      </c>
    </row>
    <row r="17" spans="4:4">
      <c r="D17" s="3">
        <v>22015</v>
      </c>
    </row>
    <row r="18" spans="4:4">
      <c r="D18" s="3">
        <v>104240</v>
      </c>
    </row>
    <row r="19" spans="4:4">
      <c r="D19" s="3"/>
    </row>
    <row r="21" spans="4:4">
      <c r="D21" s="17">
        <f>SUM(D5:D20)</f>
        <v>634625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1"/>
  <sheetViews>
    <sheetView topLeftCell="B1" workbookViewId="0">
      <selection activeCell="C17" sqref="C17"/>
    </sheetView>
  </sheetViews>
  <sheetFormatPr baseColWidth="10" defaultRowHeight="12.75"/>
  <cols>
    <col min="2" max="2" width="2.7109375" customWidth="1"/>
    <col min="3" max="3" width="40.140625" customWidth="1"/>
    <col min="4" max="4" width="20.28515625" customWidth="1"/>
    <col min="5" max="5" width="30.28515625" customWidth="1"/>
  </cols>
  <sheetData>
    <row r="3" spans="2:6">
      <c r="C3" s="4" t="s">
        <v>71</v>
      </c>
    </row>
    <row r="4" spans="2:6" ht="15">
      <c r="B4" s="1"/>
      <c r="C4" s="4" t="s">
        <v>79</v>
      </c>
    </row>
    <row r="5" spans="2:6" ht="15">
      <c r="B5" s="2"/>
      <c r="C5" s="4" t="s">
        <v>80</v>
      </c>
    </row>
    <row r="6" spans="2:6" ht="15">
      <c r="B6" s="2"/>
      <c r="C6" s="4"/>
    </row>
    <row r="7" spans="2:6" ht="15">
      <c r="B7" s="2"/>
      <c r="D7" s="3"/>
    </row>
    <row r="8" spans="2:6" ht="12.75" customHeight="1">
      <c r="B8" s="2"/>
      <c r="D8" s="3"/>
    </row>
    <row r="9" spans="2:6">
      <c r="D9" s="3"/>
    </row>
    <row r="10" spans="2:6">
      <c r="C10" s="8" t="s">
        <v>72</v>
      </c>
      <c r="D10" s="9" t="s">
        <v>68</v>
      </c>
      <c r="E10" s="9" t="s">
        <v>73</v>
      </c>
      <c r="F10" s="6"/>
    </row>
    <row r="11" spans="2:6" ht="7.5" customHeight="1">
      <c r="C11" s="8"/>
      <c r="D11" s="9"/>
      <c r="E11" s="9"/>
      <c r="F11" s="6"/>
    </row>
    <row r="12" spans="2:6" ht="36.75" customHeight="1">
      <c r="C12" s="16" t="s">
        <v>78</v>
      </c>
      <c r="D12" s="11">
        <v>3915</v>
      </c>
      <c r="E12" s="12"/>
    </row>
    <row r="13" spans="2:6" ht="36.75" customHeight="1">
      <c r="C13" s="16" t="s">
        <v>81</v>
      </c>
      <c r="D13" s="11">
        <v>3915</v>
      </c>
      <c r="E13" s="12"/>
    </row>
    <row r="14" spans="2:6" ht="36.75" customHeight="1">
      <c r="C14" s="16" t="s">
        <v>66</v>
      </c>
      <c r="D14" s="11">
        <v>3915</v>
      </c>
      <c r="E14" s="12"/>
    </row>
    <row r="15" spans="2:6" ht="36.75" customHeight="1">
      <c r="C15" s="16" t="s">
        <v>50</v>
      </c>
      <c r="D15" s="11">
        <v>3915</v>
      </c>
      <c r="E15" s="12"/>
    </row>
    <row r="16" spans="2:6" ht="16.5" customHeight="1">
      <c r="C16" s="16"/>
      <c r="D16" s="11"/>
      <c r="E16" s="12"/>
    </row>
    <row r="17" spans="3:5" ht="6.75" customHeight="1">
      <c r="C17" s="10"/>
      <c r="D17" s="11"/>
      <c r="E17" s="12"/>
    </row>
    <row r="18" spans="3:5">
      <c r="C18" s="13"/>
      <c r="D18" s="14">
        <f>SUM(D12:D16)</f>
        <v>15660</v>
      </c>
      <c r="E18" s="12"/>
    </row>
    <row r="19" spans="3:5">
      <c r="D19" s="3"/>
    </row>
    <row r="20" spans="3:5">
      <c r="D20" s="5"/>
      <c r="E20" s="4"/>
    </row>
    <row r="21" spans="3:5">
      <c r="D21" s="5"/>
      <c r="E21" s="4"/>
    </row>
    <row r="22" spans="3:5">
      <c r="C22" s="15" t="s">
        <v>63</v>
      </c>
      <c r="D22" s="89" t="s">
        <v>74</v>
      </c>
      <c r="E22" s="89"/>
    </row>
    <row r="23" spans="3:5">
      <c r="C23" s="7"/>
      <c r="D23" s="4"/>
      <c r="E23" s="4"/>
    </row>
    <row r="24" spans="3:5">
      <c r="C24" s="7"/>
      <c r="D24" s="4"/>
      <c r="E24" s="4"/>
    </row>
    <row r="25" spans="3:5">
      <c r="C25" s="7"/>
      <c r="D25" s="4"/>
      <c r="E25" s="4"/>
    </row>
    <row r="26" spans="3:5">
      <c r="C26" s="15" t="s">
        <v>76</v>
      </c>
      <c r="D26" s="90" t="s">
        <v>75</v>
      </c>
      <c r="E26" s="90"/>
    </row>
    <row r="27" spans="3:5">
      <c r="D27" s="4"/>
      <c r="E27" s="4"/>
    </row>
    <row r="28" spans="3:5">
      <c r="D28" s="4"/>
      <c r="E28" s="4"/>
    </row>
    <row r="29" spans="3:5">
      <c r="D29" s="4"/>
      <c r="E29" s="4"/>
    </row>
    <row r="30" spans="3:5">
      <c r="D30" s="4"/>
      <c r="E30" s="4"/>
    </row>
    <row r="31" spans="3:5">
      <c r="D31" s="4"/>
      <c r="E31" s="4"/>
    </row>
  </sheetData>
  <mergeCells count="2">
    <mergeCell ref="D22:E22"/>
    <mergeCell ref="D26:E26"/>
  </mergeCells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NOMINA</vt:lpstr>
      <vt:lpstr>Hoja1</vt:lpstr>
      <vt:lpstr>APOYOS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Centor</cp:lastModifiedBy>
  <cp:lastPrinted>2021-02-17T17:37:35Z</cp:lastPrinted>
  <dcterms:created xsi:type="dcterms:W3CDTF">2000-05-05T04:08:27Z</dcterms:created>
  <dcterms:modified xsi:type="dcterms:W3CDTF">2021-02-17T17:37:40Z</dcterms:modified>
</cp:coreProperties>
</file>