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490" windowHeight="7455" tabRatio="805" activeTab="6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9" i="3"/>
  <c r="L19" s="1"/>
  <c r="H18"/>
  <c r="L18"/>
  <c r="H17" l="1"/>
  <c r="L17" s="1"/>
  <c r="I51" i="10" l="1"/>
  <c r="F51"/>
  <c r="E51"/>
  <c r="H10" i="9" l="1"/>
  <c r="H11"/>
  <c r="H12"/>
  <c r="L12" s="1"/>
  <c r="H13"/>
  <c r="L13" s="1"/>
  <c r="I62" i="5"/>
  <c r="M62" s="1"/>
  <c r="I63"/>
  <c r="M63" s="1"/>
  <c r="I64"/>
  <c r="M64" s="1"/>
  <c r="I65"/>
  <c r="M65" s="1"/>
  <c r="I66"/>
  <c r="M66" s="1"/>
  <c r="I67"/>
  <c r="M67" s="1"/>
  <c r="I68"/>
  <c r="M68" s="1"/>
  <c r="I69"/>
  <c r="M69" s="1"/>
  <c r="I21"/>
  <c r="M21" s="1"/>
  <c r="I22"/>
  <c r="M22" s="1"/>
  <c r="I23"/>
  <c r="M23" s="1"/>
  <c r="I26"/>
  <c r="M26" s="1"/>
  <c r="H9" i="9"/>
  <c r="L9" s="1"/>
  <c r="H8"/>
  <c r="H14"/>
  <c r="L14"/>
  <c r="H15"/>
  <c r="L15"/>
  <c r="H16"/>
  <c r="L16"/>
  <c r="H18"/>
  <c r="L18"/>
  <c r="H19"/>
  <c r="L19"/>
  <c r="H20"/>
  <c r="L21"/>
  <c r="H22"/>
  <c r="L22"/>
  <c r="B19"/>
  <c r="B20"/>
  <c r="B21"/>
  <c r="B22"/>
  <c r="G20" i="3"/>
  <c r="H71" i="5"/>
  <c r="I60"/>
  <c r="M60" s="1"/>
  <c r="I61"/>
  <c r="M61" s="1"/>
  <c r="H27"/>
  <c r="F11" i="4"/>
  <c r="F19" s="1"/>
  <c r="C4" i="8" s="1"/>
  <c r="H4" s="1"/>
  <c r="E19" i="4"/>
  <c r="F18"/>
  <c r="F17"/>
  <c r="F15"/>
  <c r="F16"/>
  <c r="F13"/>
  <c r="F14"/>
  <c r="L10" i="9"/>
  <c r="L11"/>
  <c r="H23"/>
  <c r="L23"/>
  <c r="A11"/>
  <c r="A14"/>
  <c r="F9" i="10"/>
  <c r="I9" s="1"/>
  <c r="I20" i="3"/>
  <c r="J20"/>
  <c r="K20"/>
  <c r="H6"/>
  <c r="L6" s="1"/>
  <c r="H8"/>
  <c r="H10"/>
  <c r="H11"/>
  <c r="L11"/>
  <c r="H12"/>
  <c r="L12" s="1"/>
  <c r="H13"/>
  <c r="H14"/>
  <c r="L14" s="1"/>
  <c r="H15"/>
  <c r="L15" s="1"/>
  <c r="H16"/>
  <c r="L16" s="1"/>
  <c r="H7"/>
  <c r="L7"/>
  <c r="H9"/>
  <c r="F20"/>
  <c r="I11" i="5"/>
  <c r="I12"/>
  <c r="I13"/>
  <c r="M13"/>
  <c r="I14"/>
  <c r="M14" s="1"/>
  <c r="I15"/>
  <c r="I17"/>
  <c r="M17" s="1"/>
  <c r="I18"/>
  <c r="M18" s="1"/>
  <c r="I19"/>
  <c r="M19" s="1"/>
  <c r="I20"/>
  <c r="M20" s="1"/>
  <c r="I10"/>
  <c r="L27"/>
  <c r="K24" i="9"/>
  <c r="J24"/>
  <c r="G24"/>
  <c r="L71" i="5"/>
  <c r="K71"/>
  <c r="F48" i="10"/>
  <c r="I48" s="1"/>
  <c r="B61" i="5"/>
  <c r="B62" s="1"/>
  <c r="B63" s="1"/>
  <c r="F47" i="10"/>
  <c r="I47"/>
  <c r="J71" i="5"/>
  <c r="F71"/>
  <c r="L9" i="3"/>
  <c r="O58"/>
  <c r="F6" i="10"/>
  <c r="G11" i="5"/>
  <c r="G27" s="1"/>
  <c r="G71" s="1"/>
  <c r="F38" i="6"/>
  <c r="F14"/>
  <c r="C6" i="8"/>
  <c r="H6" s="1"/>
  <c r="A8" i="9"/>
  <c r="B11" i="5"/>
  <c r="B12" s="1"/>
  <c r="B13" s="1"/>
  <c r="B14" s="1"/>
  <c r="B15" s="1"/>
  <c r="B18"/>
  <c r="B22"/>
  <c r="H7" i="9"/>
  <c r="L7" s="1"/>
  <c r="L13" i="3"/>
  <c r="L10"/>
  <c r="H10" i="10"/>
  <c r="E10"/>
  <c r="H51"/>
  <c r="F27" i="5"/>
  <c r="F49" i="10"/>
  <c r="I49"/>
  <c r="F46"/>
  <c r="I46"/>
  <c r="E45"/>
  <c r="F45" s="1"/>
  <c r="F44"/>
  <c r="I44"/>
  <c r="F43"/>
  <c r="I43"/>
  <c r="F8"/>
  <c r="I8"/>
  <c r="F7"/>
  <c r="I7" s="1"/>
  <c r="D4" i="8"/>
  <c r="J14" i="5"/>
  <c r="J13"/>
  <c r="J27" s="1"/>
  <c r="A7" i="3"/>
  <c r="A8" s="1"/>
  <c r="A9" s="1"/>
  <c r="A10" s="1"/>
  <c r="A11" s="1"/>
  <c r="A12" s="1"/>
  <c r="A13" s="1"/>
  <c r="A14" s="1"/>
  <c r="A15" s="1"/>
  <c r="A16" s="1"/>
  <c r="O47"/>
  <c r="O59" s="1"/>
  <c r="D6" i="8"/>
  <c r="W24" i="1"/>
  <c r="W11"/>
  <c r="W12"/>
  <c r="W13"/>
  <c r="W14"/>
  <c r="W15"/>
  <c r="W16"/>
  <c r="W17"/>
  <c r="W18"/>
  <c r="W19"/>
  <c r="W20"/>
  <c r="W21"/>
  <c r="W22"/>
  <c r="W23"/>
  <c r="W25"/>
  <c r="W26"/>
  <c r="W27"/>
  <c r="W28"/>
  <c r="W29"/>
  <c r="C215"/>
  <c r="M208"/>
  <c r="B207"/>
  <c r="W10"/>
  <c r="B216"/>
  <c r="H214"/>
  <c r="W118"/>
  <c r="J47" i="7"/>
  <c r="K43"/>
  <c r="K44"/>
  <c r="D64" i="1"/>
  <c r="N64"/>
  <c r="E44" i="2"/>
  <c r="N36" i="1"/>
  <c r="V36"/>
  <c r="N166"/>
  <c r="V166"/>
  <c r="O50" i="7"/>
  <c r="V23" i="2"/>
  <c r="W23"/>
  <c r="J186" i="1"/>
  <c r="D157"/>
  <c r="N157"/>
  <c r="V157"/>
  <c r="D167"/>
  <c r="N167"/>
  <c r="V167"/>
  <c r="D165"/>
  <c r="V165"/>
  <c r="V163"/>
  <c r="V83"/>
  <c r="F53" i="2"/>
  <c r="E169" i="7"/>
  <c r="C186" i="1"/>
  <c r="E147" i="7"/>
  <c r="E113"/>
  <c r="E79"/>
  <c r="E14"/>
  <c r="E45"/>
  <c r="L53" i="2"/>
  <c r="K53"/>
  <c r="J53"/>
  <c r="I53"/>
  <c r="H53"/>
  <c r="G53"/>
  <c r="D53"/>
  <c r="E50"/>
  <c r="M50"/>
  <c r="E49"/>
  <c r="M49"/>
  <c r="E48"/>
  <c r="M48"/>
  <c r="E47"/>
  <c r="E43"/>
  <c r="M43"/>
  <c r="E42"/>
  <c r="M42"/>
  <c r="E41"/>
  <c r="M41"/>
  <c r="E40"/>
  <c r="M40"/>
  <c r="E38"/>
  <c r="M38"/>
  <c r="E37"/>
  <c r="M37"/>
  <c r="E36"/>
  <c r="M36"/>
  <c r="E35"/>
  <c r="M35"/>
  <c r="E34"/>
  <c r="E28"/>
  <c r="M28"/>
  <c r="E27"/>
  <c r="M27"/>
  <c r="E26"/>
  <c r="M26"/>
  <c r="E25"/>
  <c r="M25"/>
  <c r="E24"/>
  <c r="M24"/>
  <c r="E23"/>
  <c r="M23"/>
  <c r="E22"/>
  <c r="M22"/>
  <c r="E21"/>
  <c r="M21"/>
  <c r="E20"/>
  <c r="M20"/>
  <c r="E19"/>
  <c r="M19"/>
  <c r="E18"/>
  <c r="M18"/>
  <c r="E17"/>
  <c r="M17"/>
  <c r="E16"/>
  <c r="M16"/>
  <c r="E15"/>
  <c r="M15"/>
  <c r="E14"/>
  <c r="M14"/>
  <c r="E13"/>
  <c r="M13"/>
  <c r="E12"/>
  <c r="M12"/>
  <c r="M45"/>
  <c r="C3" i="8"/>
  <c r="H3"/>
  <c r="D184" i="1"/>
  <c r="N184"/>
  <c r="V184"/>
  <c r="D176"/>
  <c r="D171"/>
  <c r="D172"/>
  <c r="N172"/>
  <c r="V172"/>
  <c r="D166"/>
  <c r="D164"/>
  <c r="N164"/>
  <c r="V164"/>
  <c r="D163"/>
  <c r="D158"/>
  <c r="N158"/>
  <c r="V158"/>
  <c r="D159"/>
  <c r="N159"/>
  <c r="V159"/>
  <c r="D156"/>
  <c r="N156"/>
  <c r="D150"/>
  <c r="D141"/>
  <c r="N141"/>
  <c r="V141"/>
  <c r="D142"/>
  <c r="D143"/>
  <c r="D144"/>
  <c r="N144"/>
  <c r="V144"/>
  <c r="D145"/>
  <c r="N145"/>
  <c r="V145"/>
  <c r="D146"/>
  <c r="N146"/>
  <c r="V146"/>
  <c r="D140"/>
  <c r="D139"/>
  <c r="N139"/>
  <c r="V139"/>
  <c r="D138"/>
  <c r="N138"/>
  <c r="D137"/>
  <c r="N137"/>
  <c r="V137"/>
  <c r="D133"/>
  <c r="D132"/>
  <c r="N132"/>
  <c r="V132"/>
  <c r="D128"/>
  <c r="N128"/>
  <c r="D115"/>
  <c r="N115"/>
  <c r="V115"/>
  <c r="D116"/>
  <c r="V116"/>
  <c r="D114"/>
  <c r="N114"/>
  <c r="V114"/>
  <c r="D113"/>
  <c r="N113"/>
  <c r="V113"/>
  <c r="D111"/>
  <c r="D103"/>
  <c r="D99"/>
  <c r="N99"/>
  <c r="V99"/>
  <c r="D93"/>
  <c r="D80"/>
  <c r="N80"/>
  <c r="V80"/>
  <c r="D75"/>
  <c r="N75"/>
  <c r="V75"/>
  <c r="D74"/>
  <c r="N74"/>
  <c r="V74"/>
  <c r="D72"/>
  <c r="N72"/>
  <c r="V72"/>
  <c r="D71"/>
  <c r="N71"/>
  <c r="V71"/>
  <c r="D66"/>
  <c r="N66"/>
  <c r="V66"/>
  <c r="D67"/>
  <c r="N67"/>
  <c r="V67"/>
  <c r="D68"/>
  <c r="D65"/>
  <c r="D57"/>
  <c r="N57"/>
  <c r="V57"/>
  <c r="D52"/>
  <c r="D47"/>
  <c r="N47"/>
  <c r="V47"/>
  <c r="D46"/>
  <c r="N46"/>
  <c r="V46"/>
  <c r="D28"/>
  <c r="N28"/>
  <c r="V28"/>
  <c r="D18"/>
  <c r="N18"/>
  <c r="V18"/>
  <c r="D17"/>
  <c r="N17"/>
  <c r="V17"/>
  <c r="D16"/>
  <c r="N16"/>
  <c r="V16"/>
  <c r="D15"/>
  <c r="N15"/>
  <c r="V15"/>
  <c r="D14"/>
  <c r="N14"/>
  <c r="V14"/>
  <c r="D13"/>
  <c r="N13"/>
  <c r="V13"/>
  <c r="D12"/>
  <c r="N12"/>
  <c r="V12"/>
  <c r="D11"/>
  <c r="N11"/>
  <c r="V11"/>
  <c r="D10"/>
  <c r="N10"/>
  <c r="V10"/>
  <c r="O48" i="3"/>
  <c r="O50"/>
  <c r="O52"/>
  <c r="O53"/>
  <c r="O54"/>
  <c r="P20" i="1"/>
  <c r="P27"/>
  <c r="P28"/>
  <c r="P36"/>
  <c r="P40"/>
  <c r="P41"/>
  <c r="P46"/>
  <c r="P47"/>
  <c r="P52"/>
  <c r="P57"/>
  <c r="P64"/>
  <c r="P65"/>
  <c r="P67"/>
  <c r="P68"/>
  <c r="P66"/>
  <c r="P71"/>
  <c r="P72"/>
  <c r="P73"/>
  <c r="P74"/>
  <c r="P75"/>
  <c r="P76"/>
  <c r="P77"/>
  <c r="P81"/>
  <c r="P82"/>
  <c r="P83"/>
  <c r="P84"/>
  <c r="P85"/>
  <c r="P86"/>
  <c r="P87"/>
  <c r="P91"/>
  <c r="P92"/>
  <c r="P93"/>
  <c r="P98"/>
  <c r="P99"/>
  <c r="P103"/>
  <c r="P107"/>
  <c r="P110"/>
  <c r="P111"/>
  <c r="P112"/>
  <c r="P113"/>
  <c r="P114"/>
  <c r="P116"/>
  <c r="P117"/>
  <c r="P118"/>
  <c r="P119"/>
  <c r="P124"/>
  <c r="P128"/>
  <c r="P132"/>
  <c r="P133"/>
  <c r="P137"/>
  <c r="P138"/>
  <c r="P139"/>
  <c r="P140"/>
  <c r="P141"/>
  <c r="P142"/>
  <c r="P143"/>
  <c r="P144"/>
  <c r="P145"/>
  <c r="P146"/>
  <c r="P150"/>
  <c r="P153"/>
  <c r="P156"/>
  <c r="P157"/>
  <c r="P158"/>
  <c r="P159"/>
  <c r="P163"/>
  <c r="P164"/>
  <c r="P165"/>
  <c r="P166"/>
  <c r="P167"/>
  <c r="P168"/>
  <c r="P171"/>
  <c r="P172"/>
  <c r="P176"/>
  <c r="P179"/>
  <c r="P184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20"/>
  <c r="R20"/>
  <c r="S20"/>
  <c r="Q24"/>
  <c r="R24"/>
  <c r="S24"/>
  <c r="Q27"/>
  <c r="R27"/>
  <c r="S27"/>
  <c r="Q28"/>
  <c r="R28"/>
  <c r="S28"/>
  <c r="Q35"/>
  <c r="R35"/>
  <c r="S35"/>
  <c r="Q36"/>
  <c r="R36"/>
  <c r="S36"/>
  <c r="Q37"/>
  <c r="R37"/>
  <c r="S37"/>
  <c r="Q40"/>
  <c r="R40"/>
  <c r="S40"/>
  <c r="Q41"/>
  <c r="R41"/>
  <c r="S41"/>
  <c r="Q46"/>
  <c r="R46"/>
  <c r="S46"/>
  <c r="Q47"/>
  <c r="R47"/>
  <c r="S47"/>
  <c r="Q52"/>
  <c r="R52"/>
  <c r="S52"/>
  <c r="Q57"/>
  <c r="R57"/>
  <c r="S57"/>
  <c r="Q63"/>
  <c r="R63"/>
  <c r="S63"/>
  <c r="Q64"/>
  <c r="R64"/>
  <c r="S64"/>
  <c r="Q65"/>
  <c r="R65"/>
  <c r="S65"/>
  <c r="Q66"/>
  <c r="R66"/>
  <c r="S66"/>
  <c r="Q67"/>
  <c r="R67"/>
  <c r="S67"/>
  <c r="Q68"/>
  <c r="R68"/>
  <c r="S68"/>
  <c r="Q71"/>
  <c r="R71"/>
  <c r="S71"/>
  <c r="Q72"/>
  <c r="R72"/>
  <c r="S72"/>
  <c r="Q73"/>
  <c r="R73"/>
  <c r="S73"/>
  <c r="Q74"/>
  <c r="R74"/>
  <c r="S74"/>
  <c r="Q75"/>
  <c r="R75"/>
  <c r="S75"/>
  <c r="Q76"/>
  <c r="R76"/>
  <c r="S76"/>
  <c r="Q77"/>
  <c r="R77"/>
  <c r="S77"/>
  <c r="Q81"/>
  <c r="R81"/>
  <c r="S81"/>
  <c r="Q82"/>
  <c r="R82"/>
  <c r="S82"/>
  <c r="Q83"/>
  <c r="R83"/>
  <c r="S83"/>
  <c r="Q84"/>
  <c r="R84"/>
  <c r="S84"/>
  <c r="Q85"/>
  <c r="R85"/>
  <c r="S85"/>
  <c r="Q86"/>
  <c r="R86"/>
  <c r="S86"/>
  <c r="Q87"/>
  <c r="R87"/>
  <c r="S87"/>
  <c r="Q91"/>
  <c r="R91"/>
  <c r="S91"/>
  <c r="Q92"/>
  <c r="R92"/>
  <c r="S92"/>
  <c r="Q93"/>
  <c r="R93"/>
  <c r="S93"/>
  <c r="Q98"/>
  <c r="R98"/>
  <c r="S98"/>
  <c r="Q99"/>
  <c r="R99"/>
  <c r="S99"/>
  <c r="Q103"/>
  <c r="R103"/>
  <c r="S103"/>
  <c r="Q107"/>
  <c r="R107"/>
  <c r="S107"/>
  <c r="Q110"/>
  <c r="R110"/>
  <c r="S110"/>
  <c r="Q111"/>
  <c r="R111"/>
  <c r="S111"/>
  <c r="Q112"/>
  <c r="R112"/>
  <c r="S112"/>
  <c r="Q113"/>
  <c r="R113"/>
  <c r="S113"/>
  <c r="Q114"/>
  <c r="R114"/>
  <c r="S114"/>
  <c r="Q115"/>
  <c r="R115"/>
  <c r="S115"/>
  <c r="R116"/>
  <c r="S116"/>
  <c r="R117"/>
  <c r="S117"/>
  <c r="R118"/>
  <c r="S118"/>
  <c r="R119"/>
  <c r="S119"/>
  <c r="Q124"/>
  <c r="R124"/>
  <c r="S124"/>
  <c r="Q128"/>
  <c r="R128"/>
  <c r="S128"/>
  <c r="Q132"/>
  <c r="R132"/>
  <c r="S132"/>
  <c r="Q133"/>
  <c r="R133"/>
  <c r="S133"/>
  <c r="Q134"/>
  <c r="Q135"/>
  <c r="Q136"/>
  <c r="Q137"/>
  <c r="R137"/>
  <c r="S137"/>
  <c r="Q138"/>
  <c r="R138"/>
  <c r="S138"/>
  <c r="Q139"/>
  <c r="R139"/>
  <c r="S139"/>
  <c r="Q140"/>
  <c r="R140"/>
  <c r="S140"/>
  <c r="Q141"/>
  <c r="R141"/>
  <c r="S141"/>
  <c r="Q142"/>
  <c r="R142"/>
  <c r="S142"/>
  <c r="Q143"/>
  <c r="R143"/>
  <c r="S143"/>
  <c r="Q144"/>
  <c r="R144"/>
  <c r="S144"/>
  <c r="Q145"/>
  <c r="R145"/>
  <c r="S145"/>
  <c r="Q146"/>
  <c r="R146"/>
  <c r="S146"/>
  <c r="Q150"/>
  <c r="R150"/>
  <c r="S150"/>
  <c r="Q153"/>
  <c r="R153"/>
  <c r="S153"/>
  <c r="Q156"/>
  <c r="R156"/>
  <c r="S156"/>
  <c r="Q157"/>
  <c r="R157"/>
  <c r="S157"/>
  <c r="Q158"/>
  <c r="R158"/>
  <c r="S158"/>
  <c r="Q159"/>
  <c r="R159"/>
  <c r="S159"/>
  <c r="Q163"/>
  <c r="R163"/>
  <c r="S163"/>
  <c r="Q164"/>
  <c r="R164"/>
  <c r="S164"/>
  <c r="Q165"/>
  <c r="R165"/>
  <c r="S165"/>
  <c r="Q166"/>
  <c r="R166"/>
  <c r="S166"/>
  <c r="Q167"/>
  <c r="R167"/>
  <c r="S167"/>
  <c r="Q168"/>
  <c r="R168"/>
  <c r="S168"/>
  <c r="Q171"/>
  <c r="R171"/>
  <c r="S171"/>
  <c r="Q172"/>
  <c r="R172"/>
  <c r="S172"/>
  <c r="Q176"/>
  <c r="R176"/>
  <c r="S176"/>
  <c r="Q179"/>
  <c r="R179"/>
  <c r="S179"/>
  <c r="Q184"/>
  <c r="R184"/>
  <c r="S184"/>
  <c r="T98"/>
  <c r="T190"/>
  <c r="Q116"/>
  <c r="Q117"/>
  <c r="Q118"/>
  <c r="Q119"/>
  <c r="D92"/>
  <c r="N92"/>
  <c r="V92"/>
  <c r="D82"/>
  <c r="N82"/>
  <c r="V82"/>
  <c r="D81"/>
  <c r="N81"/>
  <c r="V81"/>
  <c r="D77"/>
  <c r="D76"/>
  <c r="P10"/>
  <c r="P11"/>
  <c r="P12"/>
  <c r="P13"/>
  <c r="P14"/>
  <c r="P15"/>
  <c r="P16"/>
  <c r="P17"/>
  <c r="P18"/>
  <c r="P24"/>
  <c r="P35"/>
  <c r="P37"/>
  <c r="P63"/>
  <c r="P115"/>
  <c r="D91"/>
  <c r="D110"/>
  <c r="N110"/>
  <c r="V110"/>
  <c r="D40"/>
  <c r="N40"/>
  <c r="V40"/>
  <c r="D27"/>
  <c r="N27"/>
  <c r="V27"/>
  <c r="N103"/>
  <c r="N104"/>
  <c r="V103"/>
  <c r="D179"/>
  <c r="D168"/>
  <c r="D124"/>
  <c r="N124"/>
  <c r="V124"/>
  <c r="D119"/>
  <c r="N119"/>
  <c r="V119"/>
  <c r="D118"/>
  <c r="D117"/>
  <c r="D112"/>
  <c r="D107"/>
  <c r="N107"/>
  <c r="N91"/>
  <c r="V91"/>
  <c r="D73"/>
  <c r="N73"/>
  <c r="V73"/>
  <c r="N68"/>
  <c r="V68"/>
  <c r="V64"/>
  <c r="D63"/>
  <c r="N63"/>
  <c r="V63"/>
  <c r="D20"/>
  <c r="N20"/>
  <c r="V20"/>
  <c r="N112"/>
  <c r="V112"/>
  <c r="N168"/>
  <c r="V168"/>
  <c r="N117"/>
  <c r="V117"/>
  <c r="N118"/>
  <c r="V118"/>
  <c r="N179"/>
  <c r="V179"/>
  <c r="W179"/>
  <c r="N176"/>
  <c r="V176"/>
  <c r="N171"/>
  <c r="N173"/>
  <c r="V171"/>
  <c r="N150"/>
  <c r="N151"/>
  <c r="V150"/>
  <c r="N143"/>
  <c r="V143"/>
  <c r="N140"/>
  <c r="V140"/>
  <c r="N133"/>
  <c r="V133"/>
  <c r="N111"/>
  <c r="V111"/>
  <c r="N93"/>
  <c r="V93"/>
  <c r="N65"/>
  <c r="V65"/>
  <c r="N52"/>
  <c r="V52"/>
  <c r="N37"/>
  <c r="V37"/>
  <c r="N142"/>
  <c r="V142"/>
  <c r="D153"/>
  <c r="N125"/>
  <c r="D98"/>
  <c r="N98"/>
  <c r="D87"/>
  <c r="N87"/>
  <c r="V87"/>
  <c r="D86"/>
  <c r="D85"/>
  <c r="N85"/>
  <c r="D84"/>
  <c r="N84"/>
  <c r="V84"/>
  <c r="E4" i="8"/>
  <c r="F12" i="4"/>
  <c r="M186" i="1"/>
  <c r="L186"/>
  <c r="K186"/>
  <c r="I186"/>
  <c r="H186"/>
  <c r="G186"/>
  <c r="F186"/>
  <c r="E186"/>
  <c r="N177"/>
  <c r="N53"/>
  <c r="D41"/>
  <c r="D24"/>
  <c r="N24"/>
  <c r="N26"/>
  <c r="N153"/>
  <c r="V153"/>
  <c r="N35"/>
  <c r="N41"/>
  <c r="V41"/>
  <c r="N180"/>
  <c r="N86"/>
  <c r="V86"/>
  <c r="N94"/>
  <c r="C2" i="8"/>
  <c r="H2" s="1"/>
  <c r="H8" s="1"/>
  <c r="H11" s="1"/>
  <c r="N154" i="1"/>
  <c r="V24"/>
  <c r="N38"/>
  <c r="V35"/>
  <c r="D2" i="8"/>
  <c r="V98" i="1"/>
  <c r="N58"/>
  <c r="V85"/>
  <c r="N88"/>
  <c r="V128"/>
  <c r="V188"/>
  <c r="C5" i="8"/>
  <c r="H5"/>
  <c r="N134" i="1"/>
  <c r="N147"/>
  <c r="V138"/>
  <c r="N78"/>
  <c r="V107"/>
  <c r="N108"/>
  <c r="N21"/>
  <c r="D186"/>
  <c r="N185"/>
  <c r="E53" i="2"/>
  <c r="N120" i="1"/>
  <c r="N48"/>
  <c r="V156"/>
  <c r="N169"/>
  <c r="N42"/>
  <c r="N29"/>
  <c r="M51" i="2"/>
  <c r="M55"/>
  <c r="M53"/>
  <c r="F4" i="8"/>
  <c r="G4"/>
  <c r="N188" i="1"/>
  <c r="N186"/>
  <c r="N200"/>
  <c r="T192"/>
  <c r="L8" i="9"/>
  <c r="M71" i="5"/>
  <c r="L24" i="9" l="1"/>
  <c r="H20" i="3"/>
  <c r="L8"/>
  <c r="L20" s="1"/>
  <c r="M27" i="5"/>
  <c r="I27"/>
  <c r="I71"/>
  <c r="F10" i="10"/>
  <c r="I45"/>
  <c r="I6"/>
  <c r="I10" s="1"/>
  <c r="H24" i="9"/>
</calcChain>
</file>

<file path=xl/sharedStrings.xml><?xml version="1.0" encoding="utf-8"?>
<sst xmlns="http://schemas.openxmlformats.org/spreadsheetml/2006/main" count="1146" uniqueCount="539">
  <si>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</si>
  <si>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</si>
  <si>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</si>
  <si>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</si>
  <si>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</si>
  <si>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</si>
  <si>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</si>
  <si>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</si>
  <si>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</si>
  <si>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</si>
  <si>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</si>
  <si>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</si>
  <si>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</si>
  <si>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</si>
  <si>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</si>
  <si>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</si>
  <si>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</si>
  <si>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</si>
  <si>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</si>
  <si>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</si>
  <si>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</si>
  <si>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</si>
  <si>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</si>
  <si>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</si>
  <si>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</si>
  <si>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</si>
  <si>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</si>
  <si>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</si>
  <si>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</si>
  <si>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</si>
  <si>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</si>
  <si>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</si>
  <si>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</si>
  <si>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</si>
  <si>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</si>
  <si>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</si>
  <si>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</si>
  <si>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</si>
  <si>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</si>
  <si>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</si>
  <si>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</si>
  <si>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</si>
  <si>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</si>
  <si>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</si>
  <si>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</si>
  <si>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</si>
  <si>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</si>
  <si>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</si>
  <si>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</si>
  <si>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</si>
  <si>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</si>
  <si>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</si>
  <si>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</si>
  <si>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</si>
  <si>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</si>
  <si>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</si>
  <si>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</si>
  <si>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</si>
  <si>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</si>
  <si>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</si>
  <si>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</si>
  <si>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</si>
  <si>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</si>
  <si>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</si>
  <si>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</si>
  <si>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</si>
  <si>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</si>
  <si>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</si>
  <si>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</si>
  <si>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</si>
  <si>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</si>
  <si>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</si>
  <si>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</si>
  <si>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</si>
  <si>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</si>
  <si>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</si>
  <si>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</si>
  <si>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</si>
  <si>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</si>
  <si>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</si>
  <si>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</si>
  <si>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</si>
  <si>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</si>
  <si>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</si>
  <si>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</si>
  <si>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</si>
  <si>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</si>
  <si>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</si>
  <si>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</si>
  <si>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</si>
  <si>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</si>
  <si>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</si>
  <si>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</si>
  <si>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</si>
  <si>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</si>
  <si>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</si>
  <si>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</si>
  <si>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</si>
  <si>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</si>
  <si>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</si>
  <si>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</si>
  <si>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</si>
  <si>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</si>
  <si>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</si>
  <si>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</si>
  <si>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</si>
  <si>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</si>
  <si>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</si>
  <si>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</si>
  <si>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</si>
  <si>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</si>
  <si>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</si>
  <si>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</si>
  <si>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</si>
  <si>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</si>
  <si>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</si>
  <si>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</si>
  <si>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</si>
  <si>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</si>
  <si>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</si>
  <si>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</si>
  <si>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</si>
  <si>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</si>
  <si>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</si>
  <si>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</si>
  <si>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</si>
  <si>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</si>
  <si>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</si>
  <si>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</si>
  <si>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</si>
  <si>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</si>
  <si>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</si>
  <si>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</si>
  <si>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</si>
  <si>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</si>
  <si>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</si>
  <si>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</si>
  <si>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</si>
  <si>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</si>
  <si>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</si>
  <si>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</si>
  <si>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</si>
  <si>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</si>
  <si>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</si>
  <si>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</si>
  <si>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</si>
  <si>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</si>
  <si>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</si>
  <si>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</si>
  <si>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</si>
  <si>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</si>
  <si>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</si>
  <si>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</si>
  <si>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</si>
  <si>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</si>
  <si>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</si>
  <si>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</si>
  <si>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</si>
  <si>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</si>
  <si>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</si>
  <si>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</si>
  <si>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</si>
  <si>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</si>
  <si>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</si>
  <si>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</si>
  <si>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</si>
  <si>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</si>
  <si>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</si>
  <si>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</si>
  <si>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</si>
  <si>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</si>
  <si>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</si>
  <si>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</si>
  <si>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</si>
  <si>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</si>
  <si>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</si>
  <si>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</si>
  <si>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</si>
  <si>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</si>
  <si>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</si>
  <si>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</si>
  <si>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</si>
  <si>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</si>
  <si>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</si>
  <si>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</si>
  <si>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</si>
  <si>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</si>
  <si>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</si>
  <si>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</si>
  <si>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</si>
  <si>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</si>
  <si>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</si>
  <si>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</si>
  <si>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</si>
  <si>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</si>
  <si>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</si>
  <si>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</si>
  <si>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</si>
  <si>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</si>
  <si>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</si>
  <si>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</si>
  <si>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</si>
  <si>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</si>
  <si>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</si>
  <si>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</si>
  <si>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</si>
  <si>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</si>
  <si>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</si>
  <si>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</si>
  <si>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</si>
  <si>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</si>
  <si>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</si>
  <si>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</si>
  <si>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</si>
  <si>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</si>
  <si>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</si>
  <si>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</si>
  <si>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</si>
  <si>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</si>
  <si>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</si>
  <si>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</si>
  <si>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</si>
  <si>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</si>
  <si>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</si>
  <si>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</si>
  <si>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</si>
  <si>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</si>
  <si>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</si>
  <si>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</si>
  <si>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</si>
  <si>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</si>
  <si>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</si>
  <si>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</si>
  <si>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</si>
  <si>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</si>
  <si>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</si>
  <si>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</si>
  <si>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</si>
  <si>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</si>
  <si>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</si>
  <si>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</si>
  <si>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</si>
  <si>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</si>
  <si>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</si>
  <si>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</si>
  <si>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</si>
  <si>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</si>
  <si>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</si>
  <si>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</si>
  <si>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</si>
  <si>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</si>
  <si>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</si>
  <si>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</si>
  <si>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</si>
  <si>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</si>
  <si>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</si>
  <si>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</si>
  <si>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</si>
  <si>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</si>
  <si>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</si>
  <si>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</si>
  <si>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</si>
  <si>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</si>
  <si>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</si>
  <si>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</si>
  <si>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</si>
  <si>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</si>
  <si>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</si>
  <si>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</si>
  <si>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</si>
  <si>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</si>
  <si>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</si>
  <si>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</si>
  <si>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</si>
  <si>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</si>
  <si>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</si>
  <si>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</si>
  <si>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</si>
  <si>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</si>
  <si>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</si>
  <si>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</si>
  <si>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</si>
  <si>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</si>
  <si>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</si>
  <si>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</si>
  <si>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</si>
  <si>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</si>
  <si>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</si>
  <si>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</si>
  <si>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</si>
  <si>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</si>
  <si>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</si>
  <si>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</si>
  <si>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</si>
  <si>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</si>
  <si>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</si>
  <si>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</si>
  <si>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</si>
  <si>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</si>
  <si>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</si>
  <si>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</si>
  <si>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</si>
  <si>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</si>
  <si>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</si>
  <si>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</si>
  <si>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</si>
  <si>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</si>
  <si>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</si>
  <si>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</si>
  <si>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</si>
  <si>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</si>
  <si>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</si>
  <si>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</si>
  <si>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</si>
  <si>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</si>
  <si>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</si>
  <si>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</si>
  <si>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</si>
  <si>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</si>
  <si>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</si>
  <si>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</si>
  <si>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</si>
  <si>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</si>
  <si>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</si>
  <si>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</si>
  <si>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</si>
  <si>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</si>
  <si>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</si>
  <si>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</si>
  <si>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</si>
  <si>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</si>
  <si>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</si>
  <si>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</si>
  <si>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</si>
  <si>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</si>
  <si>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</si>
  <si>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</si>
  <si>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</si>
  <si>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</si>
  <si>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</si>
  <si>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</si>
  <si>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</si>
  <si>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</si>
  <si>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</si>
  <si>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</si>
  <si>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</si>
  <si>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</si>
  <si>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</si>
  <si>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</si>
  <si>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</si>
  <si>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</si>
  <si>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</si>
  <si>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</si>
  <si>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</si>
  <si>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</si>
  <si>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</si>
  <si>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</si>
  <si>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</si>
  <si>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</si>
  <si>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</si>
  <si>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</si>
  <si>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</si>
  <si>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</si>
  <si>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</si>
  <si>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</si>
  <si>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</si>
  <si>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</si>
  <si>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</si>
  <si>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</si>
  <si>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</si>
  <si>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</si>
  <si>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</si>
  <si>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</si>
  <si>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</si>
  <si>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</si>
  <si>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</si>
  <si>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</si>
  <si>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</si>
  <si>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</si>
  <si>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</si>
  <si>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</si>
  <si>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</si>
  <si>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</si>
  <si>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</si>
  <si>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</si>
  <si>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</si>
  <si>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</si>
  <si>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</si>
  <si>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</si>
  <si>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</si>
  <si>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</si>
  <si>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</si>
  <si>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</si>
  <si>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</si>
  <si>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</si>
  <si>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</si>
  <si>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</si>
  <si>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</si>
  <si>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</si>
  <si>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</si>
  <si>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</si>
  <si>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</si>
  <si>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</si>
  <si>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</si>
  <si>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</si>
  <si>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</si>
  <si>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</si>
  <si>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</si>
  <si>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</si>
  <si>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</si>
  <si>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</si>
  <si>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</si>
  <si>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</si>
  <si>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</si>
  <si>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</si>
  <si>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</si>
  <si>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</si>
  <si>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</si>
  <si>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</si>
  <si>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</si>
  <si>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</si>
  <si>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</si>
  <si>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</si>
  <si>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</si>
  <si>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</si>
  <si>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</si>
  <si>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</si>
  <si>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</si>
  <si>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</si>
  <si>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</si>
  <si>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</si>
  <si>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</si>
  <si>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</si>
  <si>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</si>
  <si>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</si>
  <si>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</si>
  <si>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</si>
  <si>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</si>
  <si>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</si>
  <si>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</si>
  <si>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</si>
  <si>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</si>
  <si>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</si>
  <si>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</si>
  <si>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</si>
  <si>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</si>
  <si>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</si>
  <si>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</si>
  <si>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</si>
  <si>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</si>
  <si>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</si>
  <si>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</si>
  <si>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</si>
  <si>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</si>
  <si>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</si>
  <si>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</si>
  <si>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</si>
  <si>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</si>
  <si>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</si>
  <si>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</si>
  <si>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</si>
  <si>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</si>
  <si>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</si>
  <si>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</si>
  <si>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</si>
  <si>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</si>
  <si>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</si>
  <si>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</si>
  <si>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</si>
  <si>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</si>
  <si>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</si>
  <si>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</si>
  <si>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</si>
  <si>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</si>
  <si>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</si>
  <si>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</si>
  <si>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</si>
  <si>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</si>
  <si>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</si>
  <si>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</si>
  <si>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</si>
  <si>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</si>
  <si>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</si>
  <si>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</si>
  <si>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</si>
  <si>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</si>
  <si>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</si>
  <si>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</si>
  <si>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</si>
  <si>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</si>
  <si>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</si>
  <si>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</si>
  <si>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</si>
  <si>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</si>
  <si>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</si>
  <si>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</si>
  <si>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</si>
  <si>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</si>
  <si>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</si>
  <si>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</si>
  <si>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</si>
  <si>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</si>
  <si>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</si>
  <si>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</si>
  <si>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</si>
  <si>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</si>
  <si>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</si>
  <si>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</si>
  <si>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</si>
  <si>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</si>
  <si>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</si>
  <si>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</si>
  <si>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</si>
  <si>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</si>
  <si>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</si>
  <si>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</si>
  <si>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</si>
  <si>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</si>
  <si>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</si>
  <si>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</si>
  <si>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</si>
  <si>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</si>
  <si>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</si>
  <si>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</si>
  <si>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</si>
  <si>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</si>
  <si>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</si>
  <si>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</si>
  <si>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16   AL 31  DE OCTUBRE  DEL 2020</t>
  </si>
  <si>
    <t>FRANCISCO RODRIGUEZ MAGAÑA</t>
  </si>
  <si>
    <t>EDGAR HERNAN GOPNZALEZ MANCILLA</t>
  </si>
  <si>
    <t>OP MAQ</t>
  </si>
  <si>
    <t>16  AL 31  DE OCTUBRE  DE 2020</t>
  </si>
  <si>
    <t>16  AL 31  DE OCTUBRE  DEL 2020</t>
  </si>
  <si>
    <t>16 AL  31   DE OCTUBRE  DEL 2020</t>
  </si>
  <si>
    <t>16   AL 31  DE OCTUBRE   DEL 2020</t>
  </si>
  <si>
    <r>
      <t xml:space="preserve">                                                                         16 AL 31  DE OCTUBRE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>AES-01</t>
    </r>
  </si>
  <si>
    <r>
      <t xml:space="preserve">                                                                         DEL 16  AL  31  DE OCTUBRE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</si>
  <si>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16 AL 31  DE OCTUBRE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</si>
</sst>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D8EC"/>
        <bgColor indexed="64"/>
      </patternFill>
    </fill>
    <fill>
      <patternFill patternType="solid">
        <fgColor rgb="FF2AF1F6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3" fillId="0" borderId="8" xfId="0" applyNumberFormat="1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44" fontId="10" fillId="0" borderId="8" xfId="0" applyNumberFormat="1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/>
    </xf>
    <xf numFmtId="44" fontId="8" fillId="7" borderId="47" xfId="1" applyFont="1" applyFill="1" applyBorder="1" applyAlignment="1">
      <alignment horizontal="left" vertical="center"/>
    </xf>
    <xf numFmtId="44" fontId="25" fillId="7" borderId="47" xfId="1" applyFont="1" applyFill="1" applyBorder="1" applyAlignment="1">
      <alignment horizontal="left" vertical="center"/>
    </xf>
    <xf numFmtId="0" fontId="13" fillId="7" borderId="47" xfId="0" applyFont="1" applyFill="1" applyBorder="1"/>
    <xf numFmtId="0" fontId="56" fillId="8" borderId="0" xfId="0" applyFont="1" applyFill="1" applyAlignment="1">
      <alignment horizontal="centerContinuous" vertical="top"/>
    </xf>
    <xf numFmtId="0" fontId="37" fillId="8" borderId="0" xfId="0" applyFont="1" applyFill="1"/>
    <xf numFmtId="0" fontId="28" fillId="8" borderId="0" xfId="0" applyFont="1" applyFill="1" applyBorder="1" applyAlignment="1">
      <alignment horizontal="centerContinuous" vertical="top"/>
    </xf>
    <xf numFmtId="0" fontId="25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5" fillId="8" borderId="0" xfId="0" applyFont="1" applyFill="1" applyAlignment="1">
      <alignment horizontal="centerContinuous" vertical="top" wrapText="1"/>
    </xf>
    <xf numFmtId="4" fontId="25" fillId="8" borderId="0" xfId="0" applyNumberFormat="1" applyFont="1" applyFill="1" applyAlignment="1">
      <alignment horizontal="centerContinuous" vertical="top"/>
    </xf>
    <xf numFmtId="0" fontId="28" fillId="8" borderId="0" xfId="0" applyFont="1" applyFill="1" applyBorder="1" applyAlignment="1">
      <alignment vertical="top"/>
    </xf>
    <xf numFmtId="0" fontId="56" fillId="8" borderId="0" xfId="0" applyFont="1" applyFill="1" applyAlignment="1">
      <alignment vertical="top"/>
    </xf>
    <xf numFmtId="0" fontId="25" fillId="8" borderId="0" xfId="0" applyFont="1" applyFill="1" applyBorder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17" fillId="8" borderId="0" xfId="0" applyFont="1" applyFill="1"/>
    <xf numFmtId="0" fontId="5" fillId="4" borderId="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44" fontId="5" fillId="4" borderId="23" xfId="1" applyFont="1" applyFill="1" applyBorder="1" applyAlignment="1">
      <alignment vertical="center"/>
    </xf>
    <xf numFmtId="44" fontId="5" fillId="4" borderId="8" xfId="1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/>
    </xf>
    <xf numFmtId="0" fontId="50" fillId="4" borderId="8" xfId="0" applyFont="1" applyFill="1" applyBorder="1" applyAlignment="1">
      <alignment horizontal="center"/>
    </xf>
    <xf numFmtId="44" fontId="5" fillId="4" borderId="19" xfId="1" applyFont="1" applyFill="1" applyBorder="1" applyAlignment="1">
      <alignment vertical="center"/>
    </xf>
    <xf numFmtId="0" fontId="3" fillId="4" borderId="30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 wrapText="1"/>
    </xf>
    <xf numFmtId="0" fontId="50" fillId="4" borderId="19" xfId="0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0" fillId="4" borderId="8" xfId="0" applyFill="1" applyBorder="1"/>
    <xf numFmtId="49" fontId="50" fillId="4" borderId="48" xfId="0" applyNumberFormat="1" applyFont="1" applyFill="1" applyBorder="1" applyAlignment="1" applyProtection="1">
      <alignment horizontal="center"/>
      <protection locked="0"/>
    </xf>
    <xf numFmtId="0" fontId="5" fillId="9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center" vertical="center" wrapText="1"/>
    </xf>
    <xf numFmtId="0" fontId="50" fillId="9" borderId="8" xfId="0" applyFont="1" applyFill="1" applyBorder="1" applyAlignment="1">
      <alignment horizontal="center" vertical="center" wrapText="1"/>
    </xf>
    <xf numFmtId="44" fontId="5" fillId="9" borderId="8" xfId="1" applyFont="1" applyFill="1" applyBorder="1" applyAlignment="1">
      <alignment vertical="center"/>
    </xf>
    <xf numFmtId="44" fontId="5" fillId="9" borderId="23" xfId="1" applyFont="1" applyFill="1" applyBorder="1" applyAlignment="1">
      <alignment vertical="center"/>
    </xf>
    <xf numFmtId="0" fontId="5" fillId="9" borderId="8" xfId="0" applyFont="1" applyFill="1" applyBorder="1" applyAlignment="1">
      <alignment vertical="center"/>
    </xf>
    <xf numFmtId="0" fontId="0" fillId="9" borderId="0" xfId="0" applyFill="1"/>
    <xf numFmtId="0" fontId="3" fillId="9" borderId="40" xfId="0" applyFont="1" applyFill="1" applyBorder="1" applyAlignment="1" applyProtection="1">
      <alignment horizontal="left" vertical="center"/>
      <protection locked="0"/>
    </xf>
    <xf numFmtId="0" fontId="5" fillId="9" borderId="19" xfId="0" applyFont="1" applyFill="1" applyBorder="1" applyAlignment="1">
      <alignment horizontal="center" vertical="center" wrapText="1"/>
    </xf>
    <xf numFmtId="0" fontId="50" fillId="9" borderId="8" xfId="0" applyFont="1" applyFill="1" applyBorder="1" applyAlignment="1">
      <alignment horizontal="center"/>
    </xf>
    <xf numFmtId="44" fontId="5" fillId="9" borderId="19" xfId="1" applyFont="1" applyFill="1" applyBorder="1" applyAlignment="1">
      <alignment vertical="center"/>
    </xf>
    <xf numFmtId="0" fontId="0" fillId="9" borderId="8" xfId="0" applyFill="1" applyBorder="1" applyAlignment="1">
      <alignment horizontal="center"/>
    </xf>
    <xf numFmtId="0" fontId="0" fillId="9" borderId="8" xfId="0" applyFill="1" applyBorder="1"/>
    <xf numFmtId="0" fontId="5" fillId="9" borderId="19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center" vertical="center" wrapText="1"/>
    </xf>
    <xf numFmtId="44" fontId="5" fillId="9" borderId="19" xfId="0" applyNumberFormat="1" applyFont="1" applyFill="1" applyBorder="1" applyAlignment="1">
      <alignment vertical="center"/>
    </xf>
    <xf numFmtId="0" fontId="50" fillId="9" borderId="19" xfId="0" applyNumberFormat="1" applyFont="1" applyFill="1" applyBorder="1" applyAlignment="1">
      <alignment horizontal="center" vertical="center" wrapText="1"/>
    </xf>
    <xf numFmtId="44" fontId="3" fillId="9" borderId="8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44" fontId="5" fillId="4" borderId="8" xfId="0" applyNumberFormat="1" applyFont="1" applyFill="1" applyBorder="1" applyAlignment="1">
      <alignment vertical="center"/>
    </xf>
    <xf numFmtId="0" fontId="50" fillId="4" borderId="8" xfId="0" applyNumberFormat="1" applyFont="1" applyFill="1" applyBorder="1" applyAlignment="1">
      <alignment horizontal="center" vertical="center"/>
    </xf>
    <xf numFmtId="44" fontId="3" fillId="4" borderId="8" xfId="0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44" fontId="5" fillId="4" borderId="19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50" fillId="4" borderId="19" xfId="0" applyNumberFormat="1" applyFont="1" applyFill="1" applyBorder="1" applyAlignment="1">
      <alignment horizontal="center" vertical="center"/>
    </xf>
    <xf numFmtId="44" fontId="3" fillId="4" borderId="19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34" fillId="9" borderId="7" xfId="0" applyFont="1" applyFill="1" applyBorder="1" applyAlignment="1">
      <alignment horizontal="center"/>
    </xf>
    <xf numFmtId="0" fontId="34" fillId="9" borderId="8" xfId="0" applyFont="1" applyFill="1" applyBorder="1" applyAlignment="1">
      <alignment horizontal="left" vertical="center"/>
    </xf>
    <xf numFmtId="0" fontId="34" fillId="9" borderId="8" xfId="0" applyFont="1" applyFill="1" applyBorder="1" applyAlignment="1">
      <alignment horizontal="center" vertical="center" wrapText="1"/>
    </xf>
    <xf numFmtId="44" fontId="34" fillId="9" borderId="8" xfId="1" applyFont="1" applyFill="1" applyBorder="1" applyAlignment="1">
      <alignment horizontal="center" vertical="center"/>
    </xf>
    <xf numFmtId="0" fontId="50" fillId="9" borderId="8" xfId="1" applyNumberFormat="1" applyFont="1" applyFill="1" applyBorder="1" applyAlignment="1">
      <alignment horizontal="center" vertical="center"/>
    </xf>
    <xf numFmtId="0" fontId="35" fillId="9" borderId="9" xfId="0" applyFont="1" applyFill="1" applyBorder="1"/>
    <xf numFmtId="0" fontId="7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44" fontId="4" fillId="9" borderId="8" xfId="1" applyFont="1" applyFill="1" applyBorder="1" applyAlignment="1">
      <alignment horizontal="center"/>
    </xf>
    <xf numFmtId="0" fontId="50" fillId="9" borderId="8" xfId="0" applyNumberFormat="1" applyFont="1" applyFill="1" applyBorder="1" applyAlignment="1">
      <alignment horizontal="center"/>
    </xf>
    <xf numFmtId="0" fontId="34" fillId="9" borderId="33" xfId="0" applyFont="1" applyFill="1" applyBorder="1" applyAlignment="1">
      <alignment horizontal="center" vertical="center"/>
    </xf>
    <xf numFmtId="0" fontId="34" fillId="9" borderId="8" xfId="0" applyFont="1" applyFill="1" applyBorder="1" applyAlignment="1">
      <alignment horizontal="left" vertical="center" wrapText="1"/>
    </xf>
    <xf numFmtId="44" fontId="37" fillId="9" borderId="8" xfId="1" applyFont="1" applyFill="1" applyBorder="1" applyAlignment="1">
      <alignment horizontal="center" vertical="center"/>
    </xf>
    <xf numFmtId="0" fontId="51" fillId="9" borderId="8" xfId="1" applyNumberFormat="1" applyFont="1" applyFill="1" applyBorder="1" applyAlignment="1">
      <alignment horizontal="center" vertical="center"/>
    </xf>
    <xf numFmtId="0" fontId="21" fillId="9" borderId="9" xfId="0" applyFont="1" applyFill="1" applyBorder="1"/>
    <xf numFmtId="0" fontId="34" fillId="4" borderId="7" xfId="0" applyFont="1" applyFill="1" applyBorder="1" applyAlignment="1">
      <alignment horizontal="center"/>
    </xf>
    <xf numFmtId="0" fontId="34" fillId="4" borderId="8" xfId="0" applyFont="1" applyFill="1" applyBorder="1" applyAlignment="1">
      <alignment horizontal="left" vertical="center"/>
    </xf>
    <xf numFmtId="0" fontId="34" fillId="4" borderId="8" xfId="0" applyFont="1" applyFill="1" applyBorder="1" applyAlignment="1">
      <alignment horizontal="center" vertical="center" wrapText="1"/>
    </xf>
    <xf numFmtId="44" fontId="34" fillId="4" borderId="8" xfId="1" applyFont="1" applyFill="1" applyBorder="1" applyAlignment="1">
      <alignment horizontal="center" vertical="center"/>
    </xf>
    <xf numFmtId="0" fontId="50" fillId="4" borderId="8" xfId="1" applyNumberFormat="1" applyFont="1" applyFill="1" applyBorder="1" applyAlignment="1">
      <alignment horizontal="center" vertical="center"/>
    </xf>
    <xf numFmtId="44" fontId="35" fillId="4" borderId="8" xfId="1" applyFont="1" applyFill="1" applyBorder="1" applyAlignment="1">
      <alignment vertical="center"/>
    </xf>
    <xf numFmtId="0" fontId="35" fillId="4" borderId="9" xfId="0" applyFont="1" applyFill="1" applyBorder="1"/>
    <xf numFmtId="0" fontId="29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8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4" fillId="4" borderId="33" xfId="0" applyFont="1" applyFill="1" applyBorder="1" applyAlignment="1">
      <alignment horizontal="center" vertical="center"/>
    </xf>
    <xf numFmtId="44" fontId="37" fillId="4" borderId="19" xfId="1" applyFont="1" applyFill="1" applyBorder="1" applyAlignment="1">
      <alignment horizontal="center" vertical="center"/>
    </xf>
    <xf numFmtId="44" fontId="37" fillId="4" borderId="8" xfId="1" applyFont="1" applyFill="1" applyBorder="1" applyAlignment="1">
      <alignment horizontal="center" vertical="center"/>
    </xf>
    <xf numFmtId="0" fontId="51" fillId="4" borderId="8" xfId="1" applyNumberFormat="1" applyFont="1" applyFill="1" applyBorder="1" applyAlignment="1">
      <alignment horizontal="center" vertical="center"/>
    </xf>
    <xf numFmtId="0" fontId="21" fillId="4" borderId="9" xfId="0" applyFont="1" applyFill="1" applyBorder="1"/>
    <xf numFmtId="0" fontId="34" fillId="4" borderId="8" xfId="0" applyFont="1" applyFill="1" applyBorder="1" applyAlignment="1">
      <alignment horizontal="left" vertical="center" wrapText="1"/>
    </xf>
    <xf numFmtId="0" fontId="17" fillId="4" borderId="0" xfId="0" applyFont="1" applyFill="1"/>
    <xf numFmtId="0" fontId="3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26" fillId="4" borderId="8" xfId="0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center"/>
    </xf>
    <xf numFmtId="0" fontId="21" fillId="4" borderId="8" xfId="0" applyFont="1" applyFill="1" applyBorder="1"/>
    <xf numFmtId="0" fontId="4" fillId="4" borderId="46" xfId="0" applyFont="1" applyFill="1" applyBorder="1" applyAlignment="1">
      <alignment horizontal="center" vertical="center"/>
    </xf>
    <xf numFmtId="0" fontId="35" fillId="4" borderId="0" xfId="0" applyFont="1" applyFill="1" applyBorder="1"/>
    <xf numFmtId="0" fontId="4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center"/>
    </xf>
    <xf numFmtId="0" fontId="4" fillId="9" borderId="8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44" fontId="4" fillId="9" borderId="8" xfId="1" applyFont="1" applyFill="1" applyBorder="1" applyAlignment="1">
      <alignment horizontal="center" vertical="center"/>
    </xf>
    <xf numFmtId="0" fontId="21" fillId="9" borderId="8" xfId="0" applyFont="1" applyFill="1" applyBorder="1"/>
    <xf numFmtId="164" fontId="5" fillId="4" borderId="8" xfId="0" applyNumberFormat="1" applyFont="1" applyFill="1" applyBorder="1" applyAlignment="1">
      <alignment vertical="center"/>
    </xf>
    <xf numFmtId="164" fontId="5" fillId="4" borderId="8" xfId="0" applyNumberFormat="1" applyFont="1" applyFill="1" applyBorder="1" applyAlignment="1">
      <alignment horizontal="right" vertical="center"/>
    </xf>
    <xf numFmtId="164" fontId="5" fillId="4" borderId="19" xfId="0" applyNumberFormat="1" applyFont="1" applyFill="1" applyBorder="1" applyAlignment="1">
      <alignment vertical="center"/>
    </xf>
    <xf numFmtId="0" fontId="4" fillId="9" borderId="29" xfId="0" applyFont="1" applyFill="1" applyBorder="1" applyAlignment="1">
      <alignment horizontal="center" vertical="center"/>
    </xf>
    <xf numFmtId="0" fontId="35" fillId="9" borderId="0" xfId="0" applyFont="1" applyFill="1" applyBorder="1"/>
    <xf numFmtId="0" fontId="4" fillId="9" borderId="4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2" xfId="0" applyFont="1" applyFill="1" applyBorder="1" applyAlignment="1">
      <alignment vertical="center"/>
    </xf>
    <xf numFmtId="0" fontId="21" fillId="4" borderId="8" xfId="0" applyFont="1" applyFill="1" applyBorder="1" applyAlignment="1">
      <alignment horizontal="center" vertical="center" wrapText="1"/>
    </xf>
    <xf numFmtId="44" fontId="17" fillId="4" borderId="8" xfId="1" applyFont="1" applyFill="1" applyBorder="1" applyAlignment="1">
      <alignment vertical="center"/>
    </xf>
    <xf numFmtId="44" fontId="16" fillId="4" borderId="8" xfId="1" applyFont="1" applyFill="1" applyBorder="1" applyAlignment="1">
      <alignment vertical="center"/>
    </xf>
    <xf numFmtId="0" fontId="21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44" fontId="14" fillId="4" borderId="8" xfId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41" fillId="4" borderId="8" xfId="0" applyFont="1" applyFill="1" applyBorder="1" applyAlignment="1">
      <alignment horizontal="center"/>
    </xf>
    <xf numFmtId="0" fontId="41" fillId="4" borderId="22" xfId="0" applyFont="1" applyFill="1" applyBorder="1" applyAlignment="1"/>
    <xf numFmtId="0" fontId="51" fillId="4" borderId="22" xfId="0" applyFont="1" applyFill="1" applyBorder="1" applyAlignment="1">
      <alignment horizontal="center"/>
    </xf>
    <xf numFmtId="0" fontId="41" fillId="4" borderId="8" xfId="0" applyFont="1" applyFill="1" applyBorder="1" applyAlignment="1">
      <alignment horizontal="center" wrapText="1"/>
    </xf>
    <xf numFmtId="44" fontId="0" fillId="4" borderId="8" xfId="1" applyFont="1" applyFill="1" applyBorder="1"/>
    <xf numFmtId="44" fontId="16" fillId="4" borderId="8" xfId="1" applyFont="1" applyFill="1" applyBorder="1"/>
    <xf numFmtId="0" fontId="17" fillId="4" borderId="0" xfId="0" applyFont="1" applyFill="1" applyBorder="1" applyAlignment="1"/>
    <xf numFmtId="0" fontId="41" fillId="4" borderId="19" xfId="0" applyFont="1" applyFill="1" applyBorder="1" applyAlignment="1">
      <alignment horizontal="center"/>
    </xf>
    <xf numFmtId="0" fontId="44" fillId="4" borderId="19" xfId="0" applyFont="1" applyFill="1" applyBorder="1"/>
    <xf numFmtId="0" fontId="51" fillId="4" borderId="29" xfId="0" applyFont="1" applyFill="1" applyBorder="1" applyAlignment="1">
      <alignment horizontal="center"/>
    </xf>
    <xf numFmtId="0" fontId="41" fillId="4" borderId="29" xfId="0" applyFont="1" applyFill="1" applyBorder="1" applyAlignment="1">
      <alignment horizontal="center" wrapText="1"/>
    </xf>
    <xf numFmtId="44" fontId="0" fillId="4" borderId="29" xfId="1" applyFont="1" applyFill="1" applyBorder="1"/>
    <xf numFmtId="44" fontId="14" fillId="4" borderId="8" xfId="1" applyFont="1" applyFill="1" applyBorder="1"/>
    <xf numFmtId="0" fontId="41" fillId="4" borderId="8" xfId="0" applyFont="1" applyFill="1" applyBorder="1"/>
    <xf numFmtId="44" fontId="41" fillId="4" borderId="8" xfId="0" applyNumberFormat="1" applyFont="1" applyFill="1" applyBorder="1" applyAlignment="1">
      <alignment vertical="center"/>
    </xf>
    <xf numFmtId="44" fontId="41" fillId="4" borderId="8" xfId="0" applyNumberFormat="1" applyFont="1" applyFill="1" applyBorder="1"/>
    <xf numFmtId="0" fontId="36" fillId="4" borderId="8" xfId="0" applyFont="1" applyFill="1" applyBorder="1" applyAlignment="1">
      <alignment horizontal="center"/>
    </xf>
    <xf numFmtId="0" fontId="36" fillId="4" borderId="8" xfId="0" applyFont="1" applyFill="1" applyBorder="1"/>
    <xf numFmtId="0" fontId="17" fillId="4" borderId="8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2AF1F6"/>
      <color rgb="FF9ED8EC"/>
      <color rgb="FFCE52AB"/>
      <color rgb="FFF5C379"/>
      <color rgb="FF77F799"/>
      <color rgb="FFCC0099"/>
      <color rgb="FF65E7F9"/>
      <color rgb="FFFAFA64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8"/>
  <sheetViews>
    <sheetView topLeftCell="A15" zoomScaleNormal="100" workbookViewId="0">
      <selection activeCell="A68" sqref="A68:XFD68"/>
    </sheetView>
  </sheetViews>
  <sheetFormatPr baseColWidth="10" defaultRowHeight="1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/>
    <row r="3" spans="1:14" hidden="1"/>
    <row r="4" spans="1:14" hidden="1"/>
    <row r="5" spans="1:14" s="260" customFormat="1" ht="25.9" customHeight="1">
      <c r="A5" s="477" t="s">
        <v>501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391" t="s">
        <v>500</v>
      </c>
    </row>
    <row r="6" spans="1:14" s="260" customFormat="1" ht="18">
      <c r="A6" s="392"/>
      <c r="B6" s="393" t="s">
        <v>392</v>
      </c>
      <c r="C6" s="394"/>
      <c r="D6" s="395"/>
      <c r="E6" s="396"/>
      <c r="F6" s="396"/>
      <c r="G6" s="396"/>
      <c r="H6" s="396"/>
      <c r="I6" s="394"/>
      <c r="J6" s="394"/>
      <c r="K6" s="394"/>
      <c r="L6" s="394"/>
      <c r="M6" s="397"/>
      <c r="N6" s="394"/>
    </row>
    <row r="7" spans="1:14" s="260" customFormat="1" ht="23.45" customHeight="1" thickBot="1">
      <c r="A7" s="392"/>
      <c r="B7" s="480" t="s">
        <v>528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</row>
    <row r="8" spans="1:14" s="275" customFormat="1" ht="36" customHeight="1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302" t="s">
        <v>170</v>
      </c>
      <c r="J8" s="302" t="s">
        <v>8</v>
      </c>
      <c r="K8" s="302" t="s">
        <v>497</v>
      </c>
      <c r="L8" s="303" t="s">
        <v>429</v>
      </c>
      <c r="M8" s="302" t="s">
        <v>394</v>
      </c>
      <c r="N8" s="304" t="s">
        <v>180</v>
      </c>
    </row>
    <row r="9" spans="1:14" ht="24" customHeight="1">
      <c r="B9" s="482" t="s">
        <v>487</v>
      </c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4"/>
    </row>
    <row r="10" spans="1:14" s="117" customFormat="1" ht="21.75" customHeight="1">
      <c r="B10" s="470">
        <v>1</v>
      </c>
      <c r="C10" s="471" t="s">
        <v>477</v>
      </c>
      <c r="D10" s="472" t="s">
        <v>478</v>
      </c>
      <c r="E10" s="472" t="s">
        <v>206</v>
      </c>
      <c r="F10" s="473">
        <v>6600</v>
      </c>
      <c r="G10" s="473">
        <v>3465</v>
      </c>
      <c r="H10" s="473">
        <v>4372</v>
      </c>
      <c r="I10" s="473">
        <f>H10/2</f>
        <v>2186</v>
      </c>
      <c r="J10" s="473"/>
      <c r="K10" s="474">
        <v>827040231</v>
      </c>
      <c r="L10" s="475"/>
      <c r="M10" s="473">
        <v>2186</v>
      </c>
      <c r="N10" s="476"/>
    </row>
    <row r="11" spans="1:14" s="117" customFormat="1" ht="26.25" customHeight="1">
      <c r="B11" s="470">
        <f t="shared" ref="B11:B22" si="0">SUM(B10+1)</f>
        <v>2</v>
      </c>
      <c r="C11" s="471" t="s">
        <v>268</v>
      </c>
      <c r="D11" s="472" t="s">
        <v>395</v>
      </c>
      <c r="E11" s="472" t="s">
        <v>206</v>
      </c>
      <c r="F11" s="473">
        <v>2200</v>
      </c>
      <c r="G11" s="473">
        <f>SUM(F11*1.05)</f>
        <v>2310</v>
      </c>
      <c r="H11" s="473">
        <v>2704.6</v>
      </c>
      <c r="I11" s="473">
        <f t="shared" ref="I11:I26" si="1">H11/2</f>
        <v>1352.3</v>
      </c>
      <c r="J11" s="473"/>
      <c r="K11" s="474">
        <v>827041300</v>
      </c>
      <c r="L11" s="473"/>
      <c r="M11" s="473">
        <v>1352.3</v>
      </c>
      <c r="N11" s="476"/>
    </row>
    <row r="12" spans="1:14" s="117" customFormat="1" ht="26.25" customHeight="1">
      <c r="B12" s="470">
        <f t="shared" si="0"/>
        <v>3</v>
      </c>
      <c r="C12" s="471" t="s">
        <v>413</v>
      </c>
      <c r="D12" s="472" t="s">
        <v>417</v>
      </c>
      <c r="E12" s="472" t="s">
        <v>206</v>
      </c>
      <c r="F12" s="473">
        <v>4200</v>
      </c>
      <c r="G12" s="473">
        <v>2210</v>
      </c>
      <c r="H12" s="473">
        <v>6000</v>
      </c>
      <c r="I12" s="473">
        <f t="shared" si="1"/>
        <v>3000</v>
      </c>
      <c r="J12" s="473"/>
      <c r="K12" s="474">
        <v>827039365</v>
      </c>
      <c r="L12" s="473"/>
      <c r="M12" s="473">
        <v>3000</v>
      </c>
      <c r="N12" s="476"/>
    </row>
    <row r="13" spans="1:14" s="428" customFormat="1" ht="26.25" customHeight="1">
      <c r="B13" s="452">
        <f t="shared" si="0"/>
        <v>4</v>
      </c>
      <c r="C13" s="453" t="s">
        <v>156</v>
      </c>
      <c r="D13" s="454" t="s">
        <v>402</v>
      </c>
      <c r="E13" s="454" t="s">
        <v>206</v>
      </c>
      <c r="F13" s="455">
        <v>6300</v>
      </c>
      <c r="G13" s="455">
        <v>6620</v>
      </c>
      <c r="H13" s="455">
        <v>9961.36</v>
      </c>
      <c r="I13" s="455">
        <f t="shared" si="1"/>
        <v>4980.68</v>
      </c>
      <c r="J13" s="455">
        <f>3357*2</f>
        <v>6714</v>
      </c>
      <c r="K13" s="456">
        <v>827038865</v>
      </c>
      <c r="L13" s="455"/>
      <c r="M13" s="455">
        <f t="shared" ref="M13:M26" si="2">I13</f>
        <v>4980.68</v>
      </c>
      <c r="N13" s="457"/>
    </row>
    <row r="14" spans="1:14" s="428" customFormat="1" ht="26.25" customHeight="1">
      <c r="B14" s="452">
        <f t="shared" si="0"/>
        <v>5</v>
      </c>
      <c r="C14" s="453" t="s">
        <v>142</v>
      </c>
      <c r="D14" s="454" t="s">
        <v>402</v>
      </c>
      <c r="E14" s="454" t="s">
        <v>206</v>
      </c>
      <c r="F14" s="455">
        <v>6300</v>
      </c>
      <c r="G14" s="455">
        <v>6620</v>
      </c>
      <c r="H14" s="455">
        <v>10017</v>
      </c>
      <c r="I14" s="455">
        <f t="shared" si="1"/>
        <v>5008.5</v>
      </c>
      <c r="J14" s="455">
        <f>3357*2</f>
        <v>6714</v>
      </c>
      <c r="K14" s="456">
        <v>827038911</v>
      </c>
      <c r="L14" s="455"/>
      <c r="M14" s="455">
        <f t="shared" si="2"/>
        <v>5008.5</v>
      </c>
      <c r="N14" s="457"/>
    </row>
    <row r="15" spans="1:14" s="428" customFormat="1" ht="26.25" customHeight="1">
      <c r="B15" s="452">
        <f t="shared" si="0"/>
        <v>6</v>
      </c>
      <c r="C15" s="453" t="s">
        <v>163</v>
      </c>
      <c r="D15" s="454" t="s">
        <v>402</v>
      </c>
      <c r="E15" s="454" t="s">
        <v>206</v>
      </c>
      <c r="F15" s="455">
        <v>6300</v>
      </c>
      <c r="G15" s="455">
        <v>6620</v>
      </c>
      <c r="H15" s="455">
        <v>7735.36</v>
      </c>
      <c r="I15" s="455">
        <f t="shared" si="1"/>
        <v>3867.68</v>
      </c>
      <c r="J15" s="455"/>
      <c r="K15" s="456">
        <v>827054283</v>
      </c>
      <c r="L15" s="455"/>
      <c r="M15" s="455">
        <v>3867.68</v>
      </c>
      <c r="N15" s="457"/>
    </row>
    <row r="16" spans="1:14" s="117" customFormat="1" ht="30.75" customHeight="1">
      <c r="B16" s="470">
        <v>7</v>
      </c>
      <c r="C16" s="471" t="s">
        <v>483</v>
      </c>
      <c r="D16" s="472" t="s">
        <v>456</v>
      </c>
      <c r="E16" s="472" t="s">
        <v>206</v>
      </c>
      <c r="F16" s="473">
        <v>3000</v>
      </c>
      <c r="G16" s="473">
        <v>4200</v>
      </c>
      <c r="H16" s="473">
        <v>5360</v>
      </c>
      <c r="I16" s="473">
        <v>2680</v>
      </c>
      <c r="J16" s="473"/>
      <c r="K16" s="474">
        <v>827069760</v>
      </c>
      <c r="L16" s="473"/>
      <c r="M16" s="473">
        <v>2680</v>
      </c>
      <c r="N16" s="476"/>
    </row>
    <row r="17" spans="2:14" s="428" customFormat="1" ht="30.75" customHeight="1">
      <c r="B17" s="452">
        <v>8</v>
      </c>
      <c r="C17" s="453" t="s">
        <v>215</v>
      </c>
      <c r="D17" s="454" t="s">
        <v>329</v>
      </c>
      <c r="E17" s="454" t="s">
        <v>206</v>
      </c>
      <c r="F17" s="455">
        <v>6300</v>
      </c>
      <c r="G17" s="455">
        <v>6620</v>
      </c>
      <c r="H17" s="455">
        <v>7735.36</v>
      </c>
      <c r="I17" s="455">
        <f t="shared" si="1"/>
        <v>3867.68</v>
      </c>
      <c r="J17" s="455"/>
      <c r="K17" s="456">
        <v>827041475</v>
      </c>
      <c r="L17" s="455"/>
      <c r="M17" s="455">
        <f t="shared" si="2"/>
        <v>3867.68</v>
      </c>
      <c r="N17" s="457"/>
    </row>
    <row r="18" spans="2:14" s="117" customFormat="1" ht="30" customHeight="1">
      <c r="B18" s="470">
        <f t="shared" si="0"/>
        <v>9</v>
      </c>
      <c r="C18" s="471" t="s">
        <v>425</v>
      </c>
      <c r="D18" s="472" t="s">
        <v>479</v>
      </c>
      <c r="E18" s="472" t="s">
        <v>206</v>
      </c>
      <c r="F18" s="473">
        <v>1890</v>
      </c>
      <c r="G18" s="473">
        <v>2000</v>
      </c>
      <c r="H18" s="473">
        <v>2292.7800000000002</v>
      </c>
      <c r="I18" s="473">
        <f t="shared" si="1"/>
        <v>1146.3900000000001</v>
      </c>
      <c r="J18" s="473"/>
      <c r="K18" s="474">
        <v>827040371</v>
      </c>
      <c r="L18" s="473"/>
      <c r="M18" s="473">
        <f t="shared" si="2"/>
        <v>1146.3900000000001</v>
      </c>
      <c r="N18" s="476"/>
    </row>
    <row r="19" spans="2:14" s="117" customFormat="1" ht="30" customHeight="1">
      <c r="B19" s="470">
        <v>10</v>
      </c>
      <c r="C19" s="471" t="s">
        <v>482</v>
      </c>
      <c r="D19" s="472" t="s">
        <v>457</v>
      </c>
      <c r="E19" s="472" t="s">
        <v>206</v>
      </c>
      <c r="F19" s="473"/>
      <c r="G19" s="473">
        <v>4740</v>
      </c>
      <c r="H19" s="473">
        <v>9270</v>
      </c>
      <c r="I19" s="473">
        <f t="shared" si="1"/>
        <v>4635</v>
      </c>
      <c r="J19" s="473"/>
      <c r="K19" s="474">
        <v>827082619</v>
      </c>
      <c r="L19" s="473"/>
      <c r="M19" s="473">
        <f t="shared" si="2"/>
        <v>4635</v>
      </c>
      <c r="N19" s="476"/>
    </row>
    <row r="20" spans="2:14" s="117" customFormat="1" ht="30" customHeight="1">
      <c r="B20" s="470">
        <v>11</v>
      </c>
      <c r="C20" s="471" t="s">
        <v>437</v>
      </c>
      <c r="D20" s="472" t="s">
        <v>55</v>
      </c>
      <c r="E20" s="472" t="s">
        <v>206</v>
      </c>
      <c r="F20" s="473"/>
      <c r="G20" s="473">
        <v>5200</v>
      </c>
      <c r="H20" s="473">
        <v>12039.3</v>
      </c>
      <c r="I20" s="473">
        <f t="shared" si="1"/>
        <v>6019.65</v>
      </c>
      <c r="J20" s="473"/>
      <c r="K20" s="474">
        <v>827040258</v>
      </c>
      <c r="L20" s="473"/>
      <c r="M20" s="473">
        <f t="shared" si="2"/>
        <v>6019.65</v>
      </c>
      <c r="N20" s="476"/>
    </row>
    <row r="21" spans="2:14" s="117" customFormat="1" ht="28.5" customHeight="1">
      <c r="B21" s="470">
        <v>12</v>
      </c>
      <c r="C21" s="471" t="s">
        <v>228</v>
      </c>
      <c r="D21" s="472" t="s">
        <v>498</v>
      </c>
      <c r="E21" s="472" t="s">
        <v>206</v>
      </c>
      <c r="F21" s="473">
        <v>8500</v>
      </c>
      <c r="G21" s="473">
        <v>1050</v>
      </c>
      <c r="H21" s="473">
        <v>6360</v>
      </c>
      <c r="I21" s="473">
        <f t="shared" si="1"/>
        <v>3180</v>
      </c>
      <c r="J21" s="473"/>
      <c r="K21" s="474">
        <v>827039012</v>
      </c>
      <c r="L21" s="473"/>
      <c r="M21" s="473">
        <f t="shared" si="2"/>
        <v>3180</v>
      </c>
      <c r="N21" s="476"/>
    </row>
    <row r="22" spans="2:14" s="117" customFormat="1" ht="30" customHeight="1">
      <c r="B22" s="470">
        <f t="shared" si="0"/>
        <v>13</v>
      </c>
      <c r="C22" s="471" t="s">
        <v>503</v>
      </c>
      <c r="D22" s="472" t="s">
        <v>62</v>
      </c>
      <c r="E22" s="472" t="s">
        <v>206</v>
      </c>
      <c r="F22" s="473"/>
      <c r="G22" s="473">
        <v>4000</v>
      </c>
      <c r="H22" s="473">
        <v>2544</v>
      </c>
      <c r="I22" s="473">
        <f t="shared" si="1"/>
        <v>1272</v>
      </c>
      <c r="J22" s="473"/>
      <c r="K22" s="474">
        <v>827040509</v>
      </c>
      <c r="L22" s="473"/>
      <c r="M22" s="473">
        <f t="shared" si="2"/>
        <v>1272</v>
      </c>
      <c r="N22" s="476"/>
    </row>
    <row r="23" spans="2:14" ht="15.75" hidden="1" customHeight="1">
      <c r="B23" s="357"/>
      <c r="C23" s="289"/>
      <c r="D23" s="290"/>
      <c r="E23" s="290"/>
      <c r="F23" s="291"/>
      <c r="G23" s="291"/>
      <c r="H23" s="291"/>
      <c r="I23" s="291">
        <f t="shared" si="1"/>
        <v>0</v>
      </c>
      <c r="J23" s="291"/>
      <c r="K23" s="378"/>
      <c r="L23" s="291"/>
      <c r="M23" s="291">
        <f t="shared" si="2"/>
        <v>0</v>
      </c>
      <c r="N23" s="305"/>
    </row>
    <row r="24" spans="2:14" s="117" customFormat="1" ht="26.25" customHeight="1">
      <c r="B24" s="470">
        <v>14</v>
      </c>
      <c r="C24" s="471" t="s">
        <v>529</v>
      </c>
      <c r="D24" s="472" t="s">
        <v>114</v>
      </c>
      <c r="E24" s="472" t="s">
        <v>206</v>
      </c>
      <c r="F24" s="473"/>
      <c r="G24" s="473"/>
      <c r="H24" s="473">
        <v>5500</v>
      </c>
      <c r="I24" s="473">
        <v>2750</v>
      </c>
      <c r="J24" s="473"/>
      <c r="K24" s="474"/>
      <c r="L24" s="473"/>
      <c r="M24" s="473">
        <v>2750</v>
      </c>
      <c r="N24" s="476"/>
    </row>
    <row r="25" spans="2:14" s="428" customFormat="1" ht="27.75" customHeight="1">
      <c r="B25" s="452">
        <v>15</v>
      </c>
      <c r="C25" s="453" t="s">
        <v>530</v>
      </c>
      <c r="D25" s="454" t="s">
        <v>531</v>
      </c>
      <c r="E25" s="454" t="s">
        <v>206</v>
      </c>
      <c r="F25" s="455"/>
      <c r="G25" s="455"/>
      <c r="H25" s="455">
        <v>12000</v>
      </c>
      <c r="I25" s="455">
        <v>6000</v>
      </c>
      <c r="J25" s="455"/>
      <c r="K25" s="456"/>
      <c r="L25" s="455"/>
      <c r="M25" s="455">
        <v>6000</v>
      </c>
      <c r="N25" s="457"/>
    </row>
    <row r="26" spans="2:14" s="428" customFormat="1" ht="26.25" customHeight="1">
      <c r="B26" s="458">
        <v>16</v>
      </c>
      <c r="C26" s="459" t="s">
        <v>243</v>
      </c>
      <c r="D26" s="460" t="s">
        <v>505</v>
      </c>
      <c r="E26" s="461" t="s">
        <v>206</v>
      </c>
      <c r="F26" s="462"/>
      <c r="G26" s="462"/>
      <c r="H26" s="463">
        <v>8904</v>
      </c>
      <c r="I26" s="455">
        <f t="shared" si="1"/>
        <v>4452</v>
      </c>
      <c r="J26" s="462"/>
      <c r="K26" s="464">
        <v>827040061</v>
      </c>
      <c r="L26" s="462"/>
      <c r="M26" s="455">
        <f t="shared" si="2"/>
        <v>4452</v>
      </c>
      <c r="N26" s="457"/>
    </row>
    <row r="27" spans="2:14" s="260" customFormat="1" ht="24" customHeight="1" thickBot="1">
      <c r="B27" s="306"/>
      <c r="C27" s="307"/>
      <c r="D27" s="308"/>
      <c r="E27" s="311" t="s">
        <v>135</v>
      </c>
      <c r="F27" s="309">
        <f>SUM(F16:F22)</f>
        <v>19690</v>
      </c>
      <c r="G27" s="309">
        <f>SUM(G10:G23)</f>
        <v>55655</v>
      </c>
      <c r="H27" s="354">
        <f>SUM(H10:H26)</f>
        <v>112795.76</v>
      </c>
      <c r="I27" s="309">
        <f>SUM(I10:I26)</f>
        <v>56397.88</v>
      </c>
      <c r="J27" s="309" t="e">
        <f>J10+J11+J12+J13+J14+J15+#REF!+J16+J17+J18+#REF!+J19+#REF!+J20+#REF!</f>
        <v>#REF!</v>
      </c>
      <c r="K27" s="372"/>
      <c r="L27" s="309" t="e">
        <f>L10+L11+L12+L13+L14+L15+#REF!+L16+L17+L18+#REF!+L19+#REF!+L20+#REF!</f>
        <v>#REF!</v>
      </c>
      <c r="M27" s="309">
        <f>SUM(M10:M26)</f>
        <v>56397.88</v>
      </c>
      <c r="N27" s="310"/>
    </row>
    <row r="28" spans="2:14" ht="32.450000000000003" customHeight="1">
      <c r="I28" s="51"/>
      <c r="M28" s="261"/>
      <c r="N28" s="242"/>
    </row>
    <row r="29" spans="2:14" s="275" customFormat="1" ht="23.45" customHeight="1">
      <c r="B29" s="485" t="s">
        <v>186</v>
      </c>
      <c r="C29" s="485"/>
      <c r="D29" s="485"/>
      <c r="E29" s="297"/>
      <c r="F29" s="299"/>
      <c r="G29" s="299"/>
      <c r="H29" s="299"/>
      <c r="I29" s="485" t="s">
        <v>67</v>
      </c>
      <c r="J29" s="485"/>
      <c r="K29" s="485"/>
      <c r="L29" s="485"/>
      <c r="M29" s="485"/>
      <c r="N29" s="485"/>
    </row>
    <row r="30" spans="2:14" ht="21" customHeight="1">
      <c r="B30" s="287"/>
      <c r="C30" s="287"/>
      <c r="D30" s="287"/>
      <c r="E30" s="287"/>
      <c r="F30" s="293"/>
      <c r="G30" s="293"/>
      <c r="H30" s="293"/>
      <c r="I30" s="234"/>
      <c r="J30" s="294"/>
      <c r="K30" s="294"/>
      <c r="L30" s="234"/>
      <c r="M30" s="295"/>
      <c r="N30" s="296"/>
    </row>
    <row r="31" spans="2:14" ht="30.6" customHeight="1">
      <c r="B31" s="287"/>
      <c r="C31" s="486"/>
      <c r="D31" s="486"/>
      <c r="E31" s="287"/>
      <c r="F31" s="293"/>
      <c r="G31" s="293"/>
      <c r="H31" s="293"/>
      <c r="I31" s="294"/>
      <c r="J31" s="294"/>
      <c r="K31" s="486"/>
      <c r="L31" s="486"/>
      <c r="M31" s="486"/>
      <c r="N31" s="486"/>
    </row>
    <row r="32" spans="2:14" s="275" customFormat="1" ht="25.9" customHeight="1">
      <c r="B32" s="485" t="s">
        <v>474</v>
      </c>
      <c r="C32" s="485"/>
      <c r="D32" s="485"/>
      <c r="E32" s="297"/>
      <c r="F32" s="298"/>
      <c r="G32" s="298"/>
      <c r="H32" s="298"/>
      <c r="I32" s="485" t="s">
        <v>475</v>
      </c>
      <c r="J32" s="485"/>
      <c r="K32" s="485"/>
      <c r="L32" s="485"/>
      <c r="M32" s="485"/>
      <c r="N32" s="485"/>
    </row>
    <row r="42" ht="3" customHeight="1"/>
    <row r="43" hidden="1"/>
    <row r="44" hidden="1"/>
    <row r="45" hidden="1"/>
    <row r="46" hidden="1"/>
    <row r="47" hidden="1"/>
    <row r="48" hidden="1"/>
    <row r="50" spans="1:14" s="260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60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260" customFormat="1" ht="25.9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275" customFormat="1" ht="36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22.9" customHeight="1"/>
    <row r="55" spans="1:14" ht="33.75" customHeight="1">
      <c r="A55" s="358"/>
      <c r="B55" s="393" t="s">
        <v>173</v>
      </c>
      <c r="C55" s="394"/>
      <c r="D55" s="396"/>
      <c r="E55" s="396"/>
      <c r="F55" s="396"/>
      <c r="G55" s="396"/>
      <c r="H55" s="396"/>
      <c r="I55" s="394"/>
      <c r="J55" s="394"/>
      <c r="K55" s="394"/>
      <c r="L55" s="394"/>
      <c r="M55" s="397"/>
      <c r="N55" s="394"/>
    </row>
    <row r="56" spans="1:14" s="384" customFormat="1" ht="33.75" customHeight="1">
      <c r="A56" s="359" t="s">
        <v>522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9" t="s">
        <v>499</v>
      </c>
    </row>
    <row r="57" spans="1:14" ht="33.75" customHeight="1" thickBot="1">
      <c r="A57" s="358"/>
      <c r="B57" s="400"/>
      <c r="C57" s="480" t="s">
        <v>532</v>
      </c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</row>
    <row r="58" spans="1:14" ht="36" customHeight="1" thickBot="1">
      <c r="A58" s="275"/>
      <c r="B58" s="314" t="s">
        <v>175</v>
      </c>
      <c r="C58" s="302" t="s">
        <v>3</v>
      </c>
      <c r="D58" s="301" t="s">
        <v>177</v>
      </c>
      <c r="E58" s="301" t="s">
        <v>178</v>
      </c>
      <c r="F58" s="301" t="s">
        <v>179</v>
      </c>
      <c r="G58" s="301" t="s">
        <v>179</v>
      </c>
      <c r="H58" s="301" t="s">
        <v>209</v>
      </c>
      <c r="I58" s="302" t="s">
        <v>170</v>
      </c>
      <c r="J58" s="301" t="s">
        <v>8</v>
      </c>
      <c r="K58" s="302" t="s">
        <v>278</v>
      </c>
      <c r="L58" s="303" t="s">
        <v>429</v>
      </c>
      <c r="M58" s="301" t="s">
        <v>394</v>
      </c>
      <c r="N58" s="315" t="s">
        <v>180</v>
      </c>
    </row>
    <row r="59" spans="1:14" ht="37.5" customHeight="1">
      <c r="B59" s="312" t="s">
        <v>488</v>
      </c>
      <c r="C59" s="313"/>
      <c r="D59" s="81"/>
      <c r="E59" s="243"/>
      <c r="F59" s="83"/>
      <c r="G59" s="83"/>
      <c r="H59" s="83"/>
      <c r="I59" s="83"/>
      <c r="J59" s="83"/>
      <c r="K59" s="83"/>
      <c r="L59" s="83"/>
      <c r="M59" s="84"/>
      <c r="N59" s="316"/>
    </row>
    <row r="60" spans="1:14" s="117" customFormat="1" ht="38.25" customHeight="1">
      <c r="B60" s="538">
        <v>1</v>
      </c>
      <c r="C60" s="471" t="s">
        <v>440</v>
      </c>
      <c r="D60" s="472" t="s">
        <v>441</v>
      </c>
      <c r="E60" s="472" t="s">
        <v>206</v>
      </c>
      <c r="F60" s="473"/>
      <c r="G60" s="473">
        <v>2000</v>
      </c>
      <c r="H60" s="539">
        <v>2163</v>
      </c>
      <c r="I60" s="540">
        <f t="shared" ref="I60:I69" si="3">H60/2</f>
        <v>1081.5</v>
      </c>
      <c r="J60" s="540"/>
      <c r="K60" s="541">
        <v>827139807</v>
      </c>
      <c r="L60" s="540"/>
      <c r="M60" s="540">
        <f>I60+L60</f>
        <v>1081.5</v>
      </c>
      <c r="N60" s="542"/>
    </row>
    <row r="61" spans="1:14" s="428" customFormat="1" ht="33.75" customHeight="1">
      <c r="B61" s="465">
        <f>SUM(B60+1)</f>
        <v>2</v>
      </c>
      <c r="C61" s="466" t="s">
        <v>154</v>
      </c>
      <c r="D61" s="454" t="s">
        <v>329</v>
      </c>
      <c r="E61" s="454" t="s">
        <v>206</v>
      </c>
      <c r="F61" s="455"/>
      <c r="G61" s="455">
        <v>5250</v>
      </c>
      <c r="H61" s="467">
        <v>7234.5</v>
      </c>
      <c r="I61" s="467">
        <f t="shared" si="3"/>
        <v>3617.25</v>
      </c>
      <c r="J61" s="467"/>
      <c r="K61" s="468">
        <v>827039330</v>
      </c>
      <c r="L61" s="467"/>
      <c r="M61" s="467">
        <f t="shared" ref="M61:M69" si="4">I61+L61</f>
        <v>3617.25</v>
      </c>
      <c r="N61" s="469"/>
    </row>
    <row r="62" spans="1:14" s="117" customFormat="1" ht="33.75" customHeight="1">
      <c r="B62" s="538">
        <f t="shared" ref="B62:B63" si="5">SUM(B61+1)</f>
        <v>3</v>
      </c>
      <c r="C62" s="471" t="s">
        <v>463</v>
      </c>
      <c r="D62" s="472" t="s">
        <v>464</v>
      </c>
      <c r="E62" s="472" t="s">
        <v>206</v>
      </c>
      <c r="F62" s="473"/>
      <c r="G62" s="473"/>
      <c r="H62" s="540">
        <v>3360</v>
      </c>
      <c r="I62" s="540">
        <f t="shared" si="3"/>
        <v>1680</v>
      </c>
      <c r="J62" s="540"/>
      <c r="K62" s="541">
        <v>827040320</v>
      </c>
      <c r="L62" s="540"/>
      <c r="M62" s="540">
        <f t="shared" si="4"/>
        <v>1680</v>
      </c>
      <c r="N62" s="542"/>
    </row>
    <row r="63" spans="1:14" s="117" customFormat="1" ht="33.75" customHeight="1">
      <c r="B63" s="538">
        <f t="shared" si="5"/>
        <v>4</v>
      </c>
      <c r="C63" s="471" t="s">
        <v>443</v>
      </c>
      <c r="D63" s="472" t="s">
        <v>444</v>
      </c>
      <c r="E63" s="472" t="s">
        <v>206</v>
      </c>
      <c r="F63" s="473"/>
      <c r="G63" s="473"/>
      <c r="H63" s="540">
        <v>1946.7</v>
      </c>
      <c r="I63" s="540">
        <f t="shared" si="3"/>
        <v>973.35</v>
      </c>
      <c r="J63" s="540"/>
      <c r="K63" s="541">
        <v>827040128</v>
      </c>
      <c r="L63" s="540"/>
      <c r="M63" s="540">
        <f t="shared" si="4"/>
        <v>973.35</v>
      </c>
      <c r="N63" s="542"/>
    </row>
    <row r="64" spans="1:14" s="117" customFormat="1" ht="34.5" customHeight="1">
      <c r="B64" s="538">
        <v>5</v>
      </c>
      <c r="C64" s="543" t="s">
        <v>446</v>
      </c>
      <c r="D64" s="472" t="s">
        <v>447</v>
      </c>
      <c r="E64" s="472" t="s">
        <v>206</v>
      </c>
      <c r="F64" s="473"/>
      <c r="G64" s="473"/>
      <c r="H64" s="540">
        <v>2200</v>
      </c>
      <c r="I64" s="540">
        <f t="shared" si="3"/>
        <v>1100</v>
      </c>
      <c r="J64" s="540"/>
      <c r="K64" s="541">
        <v>827040185</v>
      </c>
      <c r="L64" s="540"/>
      <c r="M64" s="540">
        <f t="shared" si="4"/>
        <v>1100</v>
      </c>
      <c r="N64" s="542"/>
    </row>
    <row r="65" spans="1:14" s="117" customFormat="1" ht="34.5" customHeight="1">
      <c r="B65" s="538">
        <v>6</v>
      </c>
      <c r="C65" s="543" t="s">
        <v>453</v>
      </c>
      <c r="D65" s="472" t="s">
        <v>452</v>
      </c>
      <c r="E65" s="472" t="s">
        <v>206</v>
      </c>
      <c r="F65" s="473"/>
      <c r="G65" s="473"/>
      <c r="H65" s="540">
        <v>865.2</v>
      </c>
      <c r="I65" s="540">
        <f t="shared" si="3"/>
        <v>432.6</v>
      </c>
      <c r="J65" s="540"/>
      <c r="K65" s="541">
        <v>827141429</v>
      </c>
      <c r="L65" s="540"/>
      <c r="M65" s="540">
        <f t="shared" si="4"/>
        <v>432.6</v>
      </c>
      <c r="N65" s="542"/>
    </row>
    <row r="66" spans="1:14" s="544" customFormat="1" ht="32.25" customHeight="1">
      <c r="A66" s="117"/>
      <c r="B66" s="538">
        <v>7</v>
      </c>
      <c r="C66" s="471" t="s">
        <v>481</v>
      </c>
      <c r="D66" s="472" t="s">
        <v>329</v>
      </c>
      <c r="E66" s="472" t="s">
        <v>206</v>
      </c>
      <c r="F66" s="473"/>
      <c r="G66" s="473"/>
      <c r="H66" s="540">
        <v>3245</v>
      </c>
      <c r="I66" s="540">
        <f t="shared" si="3"/>
        <v>1622.5</v>
      </c>
      <c r="J66" s="540"/>
      <c r="K66" s="541">
        <v>827039640</v>
      </c>
      <c r="L66" s="540"/>
      <c r="M66" s="540">
        <f t="shared" si="4"/>
        <v>1622.5</v>
      </c>
      <c r="N66" s="542"/>
    </row>
    <row r="67" spans="1:14" s="117" customFormat="1" ht="29.25" customHeight="1">
      <c r="B67" s="545">
        <v>8</v>
      </c>
      <c r="C67" s="471" t="s">
        <v>511</v>
      </c>
      <c r="D67" s="472" t="s">
        <v>329</v>
      </c>
      <c r="E67" s="472" t="s">
        <v>206</v>
      </c>
      <c r="F67" s="473"/>
      <c r="G67" s="473"/>
      <c r="H67" s="540">
        <v>1680</v>
      </c>
      <c r="I67" s="540">
        <f t="shared" si="3"/>
        <v>840</v>
      </c>
      <c r="J67" s="540"/>
      <c r="K67" s="541">
        <v>827054291</v>
      </c>
      <c r="L67" s="540"/>
      <c r="M67" s="540">
        <f t="shared" si="4"/>
        <v>840</v>
      </c>
      <c r="N67" s="542"/>
    </row>
    <row r="68" spans="1:14" s="117" customFormat="1" ht="28.5" customHeight="1">
      <c r="B68" s="545">
        <v>9</v>
      </c>
      <c r="C68" s="471" t="s">
        <v>517</v>
      </c>
      <c r="D68" s="472" t="s">
        <v>489</v>
      </c>
      <c r="E68" s="472" t="s">
        <v>206</v>
      </c>
      <c r="F68" s="473"/>
      <c r="G68" s="473"/>
      <c r="H68" s="540">
        <v>3245</v>
      </c>
      <c r="I68" s="540">
        <f t="shared" si="3"/>
        <v>1622.5</v>
      </c>
      <c r="J68" s="540"/>
      <c r="K68" s="541">
        <v>827040282</v>
      </c>
      <c r="L68" s="540"/>
      <c r="M68" s="540">
        <f t="shared" si="4"/>
        <v>1622.5</v>
      </c>
      <c r="N68" s="542"/>
    </row>
    <row r="69" spans="1:14" ht="27.75" customHeight="1">
      <c r="A69" s="2"/>
      <c r="B69" s="383">
        <v>10</v>
      </c>
      <c r="C69" s="289"/>
      <c r="D69" s="290"/>
      <c r="E69" s="290"/>
      <c r="F69" s="355"/>
      <c r="G69" s="355"/>
      <c r="H69" s="324"/>
      <c r="I69" s="324">
        <f t="shared" si="3"/>
        <v>0</v>
      </c>
      <c r="J69" s="356"/>
      <c r="K69" s="373"/>
      <c r="L69" s="324"/>
      <c r="M69" s="324">
        <f t="shared" si="4"/>
        <v>0</v>
      </c>
      <c r="N69" s="229"/>
    </row>
    <row r="70" spans="1:14" ht="15.75" thickBot="1">
      <c r="B70" s="197"/>
      <c r="C70" s="52"/>
      <c r="D70" s="52"/>
      <c r="E70" s="52"/>
      <c r="F70" s="52"/>
      <c r="G70" s="52"/>
      <c r="H70" s="52"/>
      <c r="I70" s="52"/>
      <c r="J70" s="52"/>
      <c r="K70" s="374"/>
      <c r="L70" s="52"/>
      <c r="M70" s="52"/>
      <c r="N70" s="317"/>
    </row>
    <row r="71" spans="1:14" ht="16.5" thickBot="1">
      <c r="A71" s="210"/>
      <c r="B71" s="318"/>
      <c r="C71" s="318"/>
      <c r="D71" s="319"/>
      <c r="E71" s="320" t="s">
        <v>135</v>
      </c>
      <c r="F71" s="321">
        <f>SUM(F29:F68)</f>
        <v>0</v>
      </c>
      <c r="G71" s="321">
        <f>SUM(G23:G68)</f>
        <v>62905</v>
      </c>
      <c r="H71" s="323">
        <f>SUM(H60:H69)</f>
        <v>25939.4</v>
      </c>
      <c r="I71" s="323">
        <f>SUM(I60:I69)</f>
        <v>12969.7</v>
      </c>
      <c r="J71" s="321">
        <f t="shared" ref="J71:L71" si="6">SUM(J60:J68)</f>
        <v>0</v>
      </c>
      <c r="K71" s="375">
        <f t="shared" si="6"/>
        <v>7443575412</v>
      </c>
      <c r="L71" s="321">
        <f t="shared" si="6"/>
        <v>0</v>
      </c>
      <c r="M71" s="321">
        <f>SUM(M60:M69)</f>
        <v>12969.7</v>
      </c>
      <c r="N71" s="322"/>
    </row>
    <row r="72" spans="1:14" ht="27" customHeight="1"/>
    <row r="75" spans="1:14" ht="15.75">
      <c r="B75" s="481" t="s">
        <v>186</v>
      </c>
      <c r="C75" s="481"/>
      <c r="F75" s="169"/>
      <c r="G75" s="169"/>
      <c r="H75" s="169"/>
      <c r="I75" s="481" t="s">
        <v>67</v>
      </c>
      <c r="J75" s="481"/>
      <c r="K75" s="481"/>
      <c r="L75" s="481"/>
      <c r="M75" s="481"/>
      <c r="N75" s="286"/>
    </row>
    <row r="76" spans="1:14">
      <c r="B76" s="281"/>
      <c r="C76" s="281"/>
      <c r="D76" s="281"/>
      <c r="E76" s="281"/>
      <c r="F76" s="169"/>
      <c r="G76" s="169"/>
      <c r="H76" s="169"/>
      <c r="I76" s="50"/>
      <c r="J76" s="50"/>
      <c r="K76" s="50"/>
      <c r="L76" s="50"/>
      <c r="M76" s="98"/>
      <c r="N76" s="92"/>
    </row>
    <row r="77" spans="1:14">
      <c r="B77" s="479"/>
      <c r="C77" s="479"/>
      <c r="D77" s="281"/>
      <c r="E77" s="281"/>
      <c r="F77" s="169"/>
      <c r="G77" s="169"/>
      <c r="H77" s="169"/>
      <c r="I77" s="479"/>
      <c r="J77" s="479"/>
      <c r="K77" s="479"/>
      <c r="L77" s="479"/>
      <c r="M77" s="479"/>
      <c r="N77" s="92"/>
    </row>
    <row r="78" spans="1:14">
      <c r="B78" s="292" t="s">
        <v>474</v>
      </c>
      <c r="C78" s="292"/>
      <c r="F78" s="281"/>
      <c r="G78" s="281"/>
      <c r="H78" s="281"/>
      <c r="I78" s="478" t="s">
        <v>475</v>
      </c>
      <c r="J78" s="478"/>
      <c r="K78" s="478"/>
      <c r="L78" s="478"/>
      <c r="M78" s="478"/>
      <c r="N78" s="286"/>
    </row>
  </sheetData>
  <mergeCells count="15">
    <mergeCell ref="A5:M5"/>
    <mergeCell ref="I78:M78"/>
    <mergeCell ref="B77:C77"/>
    <mergeCell ref="C57:N57"/>
    <mergeCell ref="B75:C75"/>
    <mergeCell ref="B7:N7"/>
    <mergeCell ref="B9:N9"/>
    <mergeCell ref="I77:M77"/>
    <mergeCell ref="I29:N29"/>
    <mergeCell ref="I32:N32"/>
    <mergeCell ref="B32:D32"/>
    <mergeCell ref="B29:D29"/>
    <mergeCell ref="C31:D31"/>
    <mergeCell ref="K31:N31"/>
    <mergeCell ref="I75:M75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78"/>
  <sheetViews>
    <sheetView topLeftCell="A66" workbookViewId="0">
      <selection activeCell="A65" sqref="A65:D82"/>
    </sheetView>
  </sheetViews>
  <sheetFormatPr baseColWidth="10" defaultRowHeight="1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>
      <c r="B3" t="s">
        <v>305</v>
      </c>
      <c r="C3" s="78" t="e">
        <f>ESCUELAS!#REF!</f>
        <v>#REF!</v>
      </c>
      <c r="H3" s="78" t="e">
        <f>SUM(C3:G3)</f>
        <v>#REF!</v>
      </c>
    </row>
    <row r="4" spans="1:8">
      <c r="B4" t="s">
        <v>306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>
      <c r="B5" t="s">
        <v>307</v>
      </c>
      <c r="C5" s="78">
        <f>ADMVA!V188</f>
        <v>251435</v>
      </c>
      <c r="H5" s="78">
        <f>SUM(C5:G5)</f>
        <v>251435</v>
      </c>
    </row>
    <row r="6" spans="1:8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>
      <c r="H8" s="78" t="e">
        <f>SUM(H2:H7)</f>
        <v>#REF!</v>
      </c>
    </row>
    <row r="9" spans="1:8">
      <c r="H9" s="78">
        <v>225694.3</v>
      </c>
    </row>
    <row r="11" spans="1:8">
      <c r="H11" s="78" t="e">
        <f>H8-H9</f>
        <v>#REF!</v>
      </c>
    </row>
    <row r="12" spans="1:8" ht="15.75" thickBot="1"/>
    <row r="13" spans="1:8" ht="18.75">
      <c r="A13" s="534" t="s">
        <v>338</v>
      </c>
      <c r="B13" s="535"/>
      <c r="C13" s="535"/>
      <c r="D13" s="536"/>
    </row>
    <row r="14" spans="1:8">
      <c r="A14" s="197"/>
      <c r="B14" s="537" t="s">
        <v>351</v>
      </c>
      <c r="C14" s="537"/>
      <c r="D14" s="198"/>
    </row>
    <row r="15" spans="1:8" ht="15.75" thickBot="1">
      <c r="A15" s="199"/>
      <c r="B15" s="200"/>
      <c r="C15" s="201"/>
      <c r="D15" s="202"/>
    </row>
    <row r="16" spans="1:8">
      <c r="A16" s="195" t="s">
        <v>330</v>
      </c>
      <c r="B16" s="195" t="s">
        <v>332</v>
      </c>
      <c r="C16" s="196" t="s">
        <v>333</v>
      </c>
      <c r="D16" s="196" t="s">
        <v>334</v>
      </c>
      <c r="E16" s="191"/>
      <c r="F16" s="191"/>
    </row>
    <row r="17" spans="1:6" ht="48.75" customHeight="1">
      <c r="A17" s="178" t="s">
        <v>331</v>
      </c>
      <c r="B17" s="192" t="s">
        <v>335</v>
      </c>
      <c r="C17" s="194" t="s">
        <v>336</v>
      </c>
      <c r="D17" s="194" t="s">
        <v>337</v>
      </c>
      <c r="E17" s="191"/>
      <c r="F17" s="191"/>
    </row>
    <row r="18" spans="1:6" ht="43.5" customHeight="1">
      <c r="A18" s="193" t="s">
        <v>339</v>
      </c>
      <c r="B18" s="192" t="s">
        <v>335</v>
      </c>
      <c r="C18" s="194" t="s">
        <v>337</v>
      </c>
      <c r="D18" s="194" t="s">
        <v>336</v>
      </c>
    </row>
    <row r="19" spans="1:6" ht="44.25" customHeight="1">
      <c r="A19" s="192" t="s">
        <v>340</v>
      </c>
      <c r="B19" s="192" t="s">
        <v>335</v>
      </c>
      <c r="C19" s="194" t="s">
        <v>337</v>
      </c>
      <c r="D19" s="194" t="s">
        <v>336</v>
      </c>
    </row>
    <row r="20" spans="1:6" ht="60">
      <c r="A20" s="203" t="s">
        <v>341</v>
      </c>
      <c r="B20" s="192" t="s">
        <v>335</v>
      </c>
      <c r="C20" s="194" t="s">
        <v>337</v>
      </c>
      <c r="D20" s="194" t="s">
        <v>336</v>
      </c>
    </row>
    <row r="21" spans="1:6">
      <c r="A21" s="204"/>
      <c r="B21" s="205"/>
      <c r="C21" s="206"/>
      <c r="D21" s="206"/>
    </row>
    <row r="22" spans="1:6">
      <c r="A22" s="204"/>
      <c r="B22" s="205"/>
      <c r="C22" s="206"/>
      <c r="D22" s="206"/>
    </row>
    <row r="23" spans="1:6">
      <c r="A23" s="204"/>
      <c r="B23" s="205"/>
      <c r="C23" s="206"/>
      <c r="D23" s="206"/>
    </row>
    <row r="24" spans="1:6" ht="15.75" thickBot="1">
      <c r="A24" s="204"/>
      <c r="B24" s="200"/>
      <c r="C24" s="208"/>
      <c r="D24" s="206"/>
    </row>
    <row r="25" spans="1:6" ht="30">
      <c r="A25" s="204"/>
      <c r="B25" s="207" t="s">
        <v>349</v>
      </c>
      <c r="C25" s="208"/>
      <c r="D25" s="206"/>
    </row>
    <row r="26" spans="1:6">
      <c r="A26" s="204"/>
      <c r="B26" s="207" t="s">
        <v>348</v>
      </c>
      <c r="C26" s="208"/>
      <c r="D26" s="206"/>
    </row>
    <row r="29" spans="1:6" ht="15.75" thickBot="1"/>
    <row r="30" spans="1:6" ht="18.75">
      <c r="A30" s="534" t="s">
        <v>347</v>
      </c>
      <c r="B30" s="535"/>
      <c r="C30" s="535"/>
      <c r="D30" s="536"/>
    </row>
    <row r="31" spans="1:6">
      <c r="A31" s="197"/>
      <c r="B31" s="537" t="s">
        <v>351</v>
      </c>
      <c r="C31" s="537"/>
      <c r="D31" s="198"/>
    </row>
    <row r="32" spans="1:6" ht="15.75" thickBot="1">
      <c r="A32" s="199"/>
      <c r="B32" s="200"/>
      <c r="C32" s="201"/>
      <c r="D32" s="202"/>
    </row>
    <row r="33" spans="1:4">
      <c r="A33" s="195" t="s">
        <v>330</v>
      </c>
      <c r="B33" s="195" t="s">
        <v>332</v>
      </c>
      <c r="C33" s="196" t="s">
        <v>333</v>
      </c>
      <c r="D33" s="196" t="s">
        <v>334</v>
      </c>
    </row>
    <row r="34" spans="1:4" ht="45">
      <c r="A34" s="192" t="s">
        <v>342</v>
      </c>
      <c r="B34" s="192" t="s">
        <v>335</v>
      </c>
      <c r="C34" s="194" t="s">
        <v>336</v>
      </c>
      <c r="D34" s="194" t="s">
        <v>337</v>
      </c>
    </row>
    <row r="35" spans="1:4" ht="60">
      <c r="A35" s="203" t="s">
        <v>343</v>
      </c>
      <c r="B35" s="192" t="s">
        <v>335</v>
      </c>
      <c r="C35" s="194" t="s">
        <v>337</v>
      </c>
      <c r="D35" s="194" t="s">
        <v>336</v>
      </c>
    </row>
    <row r="36" spans="1:4" ht="60">
      <c r="A36" s="192" t="s">
        <v>344</v>
      </c>
      <c r="B36" s="192" t="s">
        <v>335</v>
      </c>
      <c r="C36" s="194" t="s">
        <v>337</v>
      </c>
      <c r="D36" s="194" t="s">
        <v>336</v>
      </c>
    </row>
    <row r="37" spans="1:4" ht="60">
      <c r="A37" s="203" t="s">
        <v>345</v>
      </c>
      <c r="B37" s="192" t="s">
        <v>335</v>
      </c>
      <c r="C37" s="194" t="s">
        <v>337</v>
      </c>
      <c r="D37" s="194" t="s">
        <v>336</v>
      </c>
    </row>
    <row r="38" spans="1:4" ht="45">
      <c r="A38" s="192" t="s">
        <v>346</v>
      </c>
      <c r="B38" s="192" t="s">
        <v>335</v>
      </c>
      <c r="C38" s="194" t="s">
        <v>336</v>
      </c>
      <c r="D38" s="194" t="s">
        <v>337</v>
      </c>
    </row>
    <row r="42" spans="1:4" ht="15.75" thickBot="1">
      <c r="B42" s="200"/>
    </row>
    <row r="43" spans="1:4" ht="30">
      <c r="B43" s="207" t="s">
        <v>349</v>
      </c>
    </row>
    <row r="44" spans="1:4">
      <c r="B44" s="207" t="s">
        <v>348</v>
      </c>
    </row>
    <row r="46" spans="1:4" ht="15.75" thickBot="1"/>
    <row r="47" spans="1:4" ht="18.75">
      <c r="A47" s="534" t="s">
        <v>350</v>
      </c>
      <c r="B47" s="535"/>
      <c r="C47" s="535"/>
      <c r="D47" s="536"/>
    </row>
    <row r="48" spans="1:4">
      <c r="A48" s="197"/>
      <c r="B48" s="537" t="s">
        <v>351</v>
      </c>
      <c r="C48" s="537"/>
      <c r="D48" s="198"/>
    </row>
    <row r="49" spans="1:4" ht="15.75" thickBot="1">
      <c r="A49" s="199"/>
      <c r="B49" s="200"/>
      <c r="C49" s="201"/>
      <c r="D49" s="202"/>
    </row>
    <row r="50" spans="1:4">
      <c r="A50" s="195" t="s">
        <v>330</v>
      </c>
      <c r="B50" s="195" t="s">
        <v>332</v>
      </c>
      <c r="C50" s="196" t="s">
        <v>333</v>
      </c>
      <c r="D50" s="196" t="s">
        <v>334</v>
      </c>
    </row>
    <row r="51" spans="1:4" ht="45">
      <c r="A51" s="192" t="s">
        <v>342</v>
      </c>
      <c r="B51" s="192" t="s">
        <v>335</v>
      </c>
      <c r="C51" s="194" t="s">
        <v>336</v>
      </c>
      <c r="D51" s="194" t="s">
        <v>337</v>
      </c>
    </row>
    <row r="52" spans="1:4" ht="60">
      <c r="A52" s="203" t="s">
        <v>343</v>
      </c>
      <c r="B52" s="192" t="s">
        <v>335</v>
      </c>
      <c r="C52" s="194" t="s">
        <v>337</v>
      </c>
      <c r="D52" s="194" t="s">
        <v>336</v>
      </c>
    </row>
    <row r="53" spans="1:4" ht="60">
      <c r="A53" s="192" t="s">
        <v>344</v>
      </c>
      <c r="B53" s="192" t="s">
        <v>335</v>
      </c>
      <c r="C53" s="194" t="s">
        <v>337</v>
      </c>
      <c r="D53" s="194" t="s">
        <v>336</v>
      </c>
    </row>
    <row r="54" spans="1:4" ht="60">
      <c r="A54" s="203" t="s">
        <v>345</v>
      </c>
      <c r="B54" s="192" t="s">
        <v>335</v>
      </c>
      <c r="C54" s="194" t="s">
        <v>337</v>
      </c>
      <c r="D54" s="194" t="s">
        <v>336</v>
      </c>
    </row>
    <row r="55" spans="1:4" ht="45">
      <c r="A55" s="192" t="s">
        <v>346</v>
      </c>
      <c r="B55" s="192" t="s">
        <v>335</v>
      </c>
      <c r="C55" s="194" t="s">
        <v>336</v>
      </c>
      <c r="D55" s="194" t="s">
        <v>337</v>
      </c>
    </row>
    <row r="58" spans="1:4" ht="15.75" thickBot="1">
      <c r="B58" s="200"/>
    </row>
    <row r="59" spans="1:4" ht="30">
      <c r="B59" s="207" t="s">
        <v>349</v>
      </c>
    </row>
    <row r="60" spans="1:4">
      <c r="B60" s="207" t="s">
        <v>348</v>
      </c>
    </row>
    <row r="64" spans="1:4" ht="15.75" thickBot="1"/>
    <row r="65" spans="1:4" ht="18.75">
      <c r="A65" s="534" t="s">
        <v>352</v>
      </c>
      <c r="B65" s="535"/>
      <c r="C65" s="535"/>
      <c r="D65" s="536"/>
    </row>
    <row r="66" spans="1:4">
      <c r="A66" s="197"/>
      <c r="B66" s="537" t="s">
        <v>351</v>
      </c>
      <c r="C66" s="537"/>
      <c r="D66" s="198"/>
    </row>
    <row r="67" spans="1:4" ht="15.75" thickBot="1">
      <c r="A67" s="199"/>
      <c r="B67" s="200"/>
      <c r="C67" s="201"/>
      <c r="D67" s="202"/>
    </row>
    <row r="68" spans="1:4">
      <c r="A68" s="195" t="s">
        <v>330</v>
      </c>
      <c r="B68" s="195" t="s">
        <v>332</v>
      </c>
      <c r="C68" s="196" t="s">
        <v>333</v>
      </c>
      <c r="D68" s="196" t="s">
        <v>334</v>
      </c>
    </row>
    <row r="69" spans="1:4" ht="45">
      <c r="A69" s="192" t="s">
        <v>353</v>
      </c>
      <c r="B69" s="192" t="s">
        <v>335</v>
      </c>
      <c r="C69" s="194" t="s">
        <v>336</v>
      </c>
      <c r="D69" s="194" t="s">
        <v>337</v>
      </c>
    </row>
    <row r="70" spans="1:4" ht="60">
      <c r="A70" s="203" t="s">
        <v>354</v>
      </c>
      <c r="B70" s="192" t="s">
        <v>335</v>
      </c>
      <c r="C70" s="194" t="s">
        <v>337</v>
      </c>
      <c r="D70" s="194" t="s">
        <v>336</v>
      </c>
    </row>
    <row r="71" spans="1:4" ht="60">
      <c r="A71" s="192" t="s">
        <v>355</v>
      </c>
      <c r="B71" s="192" t="s">
        <v>335</v>
      </c>
      <c r="C71" s="194" t="s">
        <v>337</v>
      </c>
      <c r="D71" s="194" t="s">
        <v>336</v>
      </c>
    </row>
    <row r="72" spans="1:4">
      <c r="A72" s="203"/>
      <c r="B72" s="192"/>
      <c r="C72" s="194"/>
      <c r="D72" s="194"/>
    </row>
    <row r="73" spans="1:4">
      <c r="A73" s="192"/>
      <c r="B73" s="192"/>
      <c r="C73" s="194"/>
      <c r="D73" s="194"/>
    </row>
    <row r="76" spans="1:4" ht="15.75" thickBot="1">
      <c r="B76" s="200"/>
    </row>
    <row r="77" spans="1:4" ht="30">
      <c r="B77" s="207" t="s">
        <v>349</v>
      </c>
    </row>
    <row r="78" spans="1:4">
      <c r="B78" s="207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topLeftCell="J3" zoomScale="115" zoomScaleNormal="115" workbookViewId="0">
      <selection activeCell="J3" sqref="J3"/>
    </sheetView>
  </sheetViews>
  <sheetFormatPr baseColWidth="10" defaultRowHeight="1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>
      <c r="B1" s="50"/>
      <c r="C1" s="170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>
      <c r="B2" s="50" t="s">
        <v>369</v>
      </c>
      <c r="C2" s="170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>
      <c r="B3" s="50" t="s">
        <v>311</v>
      </c>
      <c r="C3" s="170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>
      <c r="C4" s="170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>
      <c r="B5" s="53"/>
      <c r="C5" s="54"/>
      <c r="D5" s="54"/>
      <c r="E5" s="491" t="s">
        <v>1</v>
      </c>
      <c r="F5" s="491"/>
      <c r="G5" s="491"/>
      <c r="H5" s="491"/>
      <c r="I5" s="491" t="s">
        <v>2</v>
      </c>
      <c r="J5" s="491"/>
      <c r="K5" s="491"/>
      <c r="L5" s="491"/>
      <c r="M5" s="491"/>
      <c r="N5" s="55"/>
    </row>
    <row r="6" spans="1:21" ht="48" customHeight="1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>
      <c r="B8" s="171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9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9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9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9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4"/>
      <c r="Q16" s="184"/>
      <c r="R16" s="184"/>
      <c r="S16" s="184"/>
      <c r="T16" s="184"/>
      <c r="U16" s="184"/>
    </row>
    <row r="17" spans="1:23" s="2" customFormat="1" ht="27.75" customHeight="1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9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4"/>
      <c r="Q17" s="184"/>
      <c r="R17" s="184"/>
      <c r="S17" s="184"/>
      <c r="T17" s="184"/>
      <c r="U17" s="184"/>
    </row>
    <row r="18" spans="1:23" s="2" customFormat="1" ht="27.75" customHeight="1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9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4"/>
      <c r="Q18" s="184"/>
      <c r="R18" s="184"/>
      <c r="S18" s="184"/>
      <c r="T18" s="184"/>
      <c r="U18" s="184"/>
    </row>
    <row r="19" spans="1:23" s="2" customFormat="1" ht="27.75" customHeight="1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9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4"/>
      <c r="Q19" s="184"/>
      <c r="R19" s="184"/>
      <c r="S19" s="184"/>
      <c r="T19" s="184"/>
      <c r="U19" s="184"/>
    </row>
    <row r="20" spans="1:23" s="2" customFormat="1" ht="27.75" customHeight="1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9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4"/>
      <c r="Q20" s="184"/>
      <c r="R20" s="184"/>
      <c r="S20" s="184"/>
      <c r="T20" s="184"/>
      <c r="U20" s="184"/>
    </row>
    <row r="21" spans="1:23" s="2" customFormat="1" ht="27.75" customHeight="1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9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5" t="s">
        <v>319</v>
      </c>
      <c r="Q21" s="185" t="s">
        <v>320</v>
      </c>
      <c r="R21" s="185" t="s">
        <v>321</v>
      </c>
      <c r="S21" s="487" t="s">
        <v>322</v>
      </c>
      <c r="T21" s="487"/>
      <c r="U21" s="487"/>
    </row>
    <row r="22" spans="1:23" s="2" customFormat="1" ht="27.75" customHeight="1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9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6" t="s">
        <v>315</v>
      </c>
      <c r="Q22" s="186" t="s">
        <v>314</v>
      </c>
      <c r="R22" s="186" t="s">
        <v>316</v>
      </c>
      <c r="S22" s="186" t="s">
        <v>305</v>
      </c>
      <c r="T22" s="186" t="s">
        <v>317</v>
      </c>
      <c r="U22" s="186" t="s">
        <v>318</v>
      </c>
    </row>
    <row r="23" spans="1:23" s="2" customFormat="1" ht="27.75" customHeight="1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9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5">
        <v>16981</v>
      </c>
      <c r="Q23" s="185">
        <v>12652</v>
      </c>
      <c r="R23" s="185">
        <v>4783</v>
      </c>
      <c r="S23" s="185">
        <v>47320</v>
      </c>
      <c r="T23" s="185">
        <v>3920</v>
      </c>
      <c r="U23" s="185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9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7">
        <v>500</v>
      </c>
      <c r="W24" s="188" t="s">
        <v>323</v>
      </c>
    </row>
    <row r="25" spans="1:23" s="2" customFormat="1" ht="27.75" customHeight="1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7">
        <v>500</v>
      </c>
      <c r="W25" s="188" t="s">
        <v>325</v>
      </c>
    </row>
    <row r="26" spans="1:23" s="2" customFormat="1" ht="27.75" customHeight="1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7">
        <v>2000</v>
      </c>
      <c r="W26" s="188" t="s">
        <v>324</v>
      </c>
    </row>
    <row r="27" spans="1:23" s="2" customFormat="1" ht="27.75" customHeight="1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7">
        <v>4000</v>
      </c>
      <c r="W27" s="188" t="s">
        <v>326</v>
      </c>
    </row>
    <row r="28" spans="1:23" s="2" customFormat="1" ht="27.75" customHeight="1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>
      <c r="B31" s="3"/>
      <c r="C31" s="4"/>
      <c r="D31" s="4"/>
      <c r="E31" s="492" t="s">
        <v>1</v>
      </c>
      <c r="F31" s="492"/>
      <c r="G31" s="492"/>
      <c r="H31" s="492"/>
      <c r="I31" s="492" t="s">
        <v>2</v>
      </c>
      <c r="J31" s="492"/>
      <c r="K31" s="492"/>
      <c r="L31" s="492"/>
      <c r="M31" s="492"/>
      <c r="N31" s="5"/>
    </row>
    <row r="32" spans="1:23" s="2" customFormat="1" ht="36" customHeight="1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>
      <c r="A34" s="117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>
      <c r="A39" s="117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>
      <c r="A43" s="117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>
      <c r="C56" s="17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>
      <c r="B57" s="72" t="s">
        <v>357</v>
      </c>
      <c r="C57" s="17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>
      <c r="C58" s="17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>
      <c r="C59" s="17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>
      <c r="B60" s="73" t="s">
        <v>136</v>
      </c>
      <c r="C60" s="74"/>
      <c r="D60" s="493" t="s">
        <v>137</v>
      </c>
      <c r="E60" s="493"/>
      <c r="F60" s="493"/>
      <c r="G60" s="493"/>
      <c r="H60" s="493"/>
      <c r="I60" s="75" t="s">
        <v>138</v>
      </c>
      <c r="J60" s="75"/>
      <c r="K60" s="75"/>
      <c r="L60" s="76"/>
      <c r="M60" s="51"/>
      <c r="N60" s="52"/>
    </row>
    <row r="61" spans="1:15" ht="15" customHeight="1">
      <c r="C61" s="170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>
      <c r="C62" s="17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3"/>
    </row>
    <row r="63" spans="1:15">
      <c r="C63" s="17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>
      <c r="B64" s="488" t="s">
        <v>248</v>
      </c>
      <c r="C64" s="488"/>
      <c r="D64" s="489" t="s">
        <v>249</v>
      </c>
      <c r="E64" s="489"/>
      <c r="F64" s="489"/>
      <c r="G64" s="489"/>
      <c r="H64" s="489"/>
      <c r="I64" s="490" t="s">
        <v>252</v>
      </c>
      <c r="J64" s="490"/>
      <c r="K64" s="490"/>
      <c r="L64" s="490"/>
      <c r="M64" s="490"/>
      <c r="N64" s="52"/>
    </row>
    <row r="65" spans="3:14" ht="15" customHeight="1">
      <c r="C65" s="17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>
      <c r="M67" s="51"/>
    </row>
    <row r="68" spans="3:14">
      <c r="M68" s="78"/>
    </row>
    <row r="69" spans="3:14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M100"/>
  <sheetViews>
    <sheetView workbookViewId="0">
      <selection activeCell="A16" sqref="A16:XFD16"/>
    </sheetView>
  </sheetViews>
  <sheetFormatPr baseColWidth="10" defaultRowHeight="1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2.28515625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7.28515625" customWidth="1"/>
    <col min="13" max="13" width="30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>
      <c r="A1" s="495" t="s">
        <v>519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>
      <c r="A2" s="496" t="s">
        <v>174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>
      <c r="A3" s="497" t="s">
        <v>533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>
      <c r="A4" s="110"/>
      <c r="B4" s="111"/>
      <c r="C4" s="90"/>
      <c r="D4" s="112"/>
      <c r="E4" s="113"/>
      <c r="F4" s="113"/>
      <c r="G4" s="113"/>
      <c r="H4" s="114"/>
      <c r="I4" s="114"/>
      <c r="J4" s="114"/>
      <c r="K4" s="114"/>
      <c r="L4" s="114"/>
      <c r="M4" s="115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>
      <c r="A5" s="265" t="s">
        <v>187</v>
      </c>
      <c r="B5" s="265"/>
      <c r="C5" s="266"/>
      <c r="D5" s="267"/>
      <c r="E5" s="268" t="s">
        <v>497</v>
      </c>
      <c r="F5" s="269" t="s">
        <v>209</v>
      </c>
      <c r="G5" s="269" t="s">
        <v>209</v>
      </c>
      <c r="H5" s="270" t="s">
        <v>170</v>
      </c>
      <c r="I5" s="270"/>
      <c r="J5" s="270" t="s">
        <v>8</v>
      </c>
      <c r="K5" s="276" t="s">
        <v>278</v>
      </c>
      <c r="L5" s="270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s="117" customFormat="1" ht="19.149999999999999" customHeight="1">
      <c r="A6" s="403">
        <v>1</v>
      </c>
      <c r="B6" s="403" t="s">
        <v>208</v>
      </c>
      <c r="C6" s="404" t="s">
        <v>210</v>
      </c>
      <c r="D6" s="405" t="s">
        <v>189</v>
      </c>
      <c r="E6" s="406">
        <v>827040290</v>
      </c>
      <c r="F6" s="407">
        <v>2530</v>
      </c>
      <c r="G6" s="407">
        <v>3105.28</v>
      </c>
      <c r="H6" s="408">
        <f t="shared" ref="H6:H16" si="0">SUM(G6/2)</f>
        <v>1552.64</v>
      </c>
      <c r="I6" s="408"/>
      <c r="J6" s="408"/>
      <c r="K6" s="408">
        <v>0</v>
      </c>
      <c r="L6" s="408">
        <f>K6+H6</f>
        <v>1552.64</v>
      </c>
      <c r="M6" s="409"/>
    </row>
    <row r="7" spans="1:65" s="117" customFormat="1" ht="19.149999999999999" customHeight="1">
      <c r="A7" s="403">
        <f t="shared" ref="A7:A15" si="1">SUM(A6+1)</f>
        <v>2</v>
      </c>
      <c r="B7" s="403" t="s">
        <v>208</v>
      </c>
      <c r="C7" s="410" t="s">
        <v>415</v>
      </c>
      <c r="D7" s="411" t="s">
        <v>189</v>
      </c>
      <c r="E7" s="412">
        <v>827039004</v>
      </c>
      <c r="F7" s="413">
        <v>7880</v>
      </c>
      <c r="G7" s="407">
        <v>11118.88</v>
      </c>
      <c r="H7" s="408">
        <f t="shared" ref="H7" si="2">SUM(G7/2)</f>
        <v>5559.44</v>
      </c>
      <c r="I7" s="408"/>
      <c r="J7" s="408"/>
      <c r="K7" s="408">
        <v>0</v>
      </c>
      <c r="L7" s="408">
        <f>H7-K7</f>
        <v>5559.44</v>
      </c>
      <c r="M7" s="409"/>
    </row>
    <row r="8" spans="1:65" s="117" customFormat="1" ht="19.149999999999999" customHeight="1">
      <c r="A8" s="403">
        <f t="shared" si="1"/>
        <v>3</v>
      </c>
      <c r="B8" s="403" t="s">
        <v>208</v>
      </c>
      <c r="C8" s="414" t="s">
        <v>211</v>
      </c>
      <c r="D8" s="415" t="s">
        <v>189</v>
      </c>
      <c r="E8" s="416">
        <v>827040215</v>
      </c>
      <c r="F8" s="417">
        <v>4100</v>
      </c>
      <c r="G8" s="407">
        <v>5153.2</v>
      </c>
      <c r="H8" s="408">
        <f t="shared" si="0"/>
        <v>2576.6</v>
      </c>
      <c r="I8" s="413"/>
      <c r="J8" s="408"/>
      <c r="K8" s="408">
        <v>0</v>
      </c>
      <c r="L8" s="408">
        <f t="shared" ref="L8:L12" si="3">H8</f>
        <v>2576.6</v>
      </c>
      <c r="M8" s="409"/>
    </row>
    <row r="9" spans="1:65" s="428" customFormat="1" ht="19.5" customHeight="1">
      <c r="A9" s="421">
        <f t="shared" si="1"/>
        <v>4</v>
      </c>
      <c r="B9" s="421" t="s">
        <v>208</v>
      </c>
      <c r="C9" s="429" t="s">
        <v>414</v>
      </c>
      <c r="D9" s="430" t="s">
        <v>189</v>
      </c>
      <c r="E9" s="431">
        <v>827039055</v>
      </c>
      <c r="F9" s="432">
        <v>7880</v>
      </c>
      <c r="G9" s="426">
        <v>11118.88</v>
      </c>
      <c r="H9" s="425">
        <f t="shared" ref="H9" si="4">SUM(G9/2)</f>
        <v>5559.44</v>
      </c>
      <c r="I9" s="432"/>
      <c r="J9" s="432"/>
      <c r="K9" s="432">
        <v>0</v>
      </c>
      <c r="L9" s="432">
        <f>H9+K9</f>
        <v>5559.44</v>
      </c>
      <c r="M9" s="427"/>
    </row>
    <row r="10" spans="1:65" s="117" customFormat="1" ht="19.149999999999999" customHeight="1">
      <c r="A10" s="403">
        <f t="shared" si="1"/>
        <v>5</v>
      </c>
      <c r="B10" s="403" t="s">
        <v>208</v>
      </c>
      <c r="C10" s="414" t="s">
        <v>513</v>
      </c>
      <c r="D10" s="415" t="s">
        <v>189</v>
      </c>
      <c r="E10" s="416">
        <v>827039152</v>
      </c>
      <c r="F10" s="417">
        <v>6720</v>
      </c>
      <c r="G10" s="407">
        <v>8249.34</v>
      </c>
      <c r="H10" s="408">
        <f t="shared" si="0"/>
        <v>4124.67</v>
      </c>
      <c r="I10" s="413"/>
      <c r="J10" s="413"/>
      <c r="K10" s="413">
        <v>0</v>
      </c>
      <c r="L10" s="408">
        <f>H10-K10</f>
        <v>4124.67</v>
      </c>
      <c r="M10" s="409"/>
    </row>
    <row r="11" spans="1:65" s="117" customFormat="1" ht="19.149999999999999" customHeight="1">
      <c r="A11" s="403">
        <f t="shared" si="1"/>
        <v>6</v>
      </c>
      <c r="B11" s="403" t="s">
        <v>208</v>
      </c>
      <c r="C11" s="410" t="s">
        <v>214</v>
      </c>
      <c r="D11" s="405" t="s">
        <v>189</v>
      </c>
      <c r="E11" s="406">
        <v>827040118</v>
      </c>
      <c r="F11" s="408">
        <v>2520</v>
      </c>
      <c r="G11" s="407">
        <v>3107.28</v>
      </c>
      <c r="H11" s="408">
        <f t="shared" si="0"/>
        <v>1553.64</v>
      </c>
      <c r="I11" s="408"/>
      <c r="J11" s="408"/>
      <c r="K11" s="408">
        <v>0</v>
      </c>
      <c r="L11" s="408">
        <f t="shared" si="3"/>
        <v>1553.64</v>
      </c>
      <c r="M11" s="418"/>
    </row>
    <row r="12" spans="1:65" s="117" customFormat="1" ht="19.149999999999999" customHeight="1">
      <c r="A12" s="403">
        <f t="shared" si="1"/>
        <v>7</v>
      </c>
      <c r="B12" s="403" t="s">
        <v>208</v>
      </c>
      <c r="C12" s="410" t="s">
        <v>398</v>
      </c>
      <c r="D12" s="405" t="s">
        <v>189</v>
      </c>
      <c r="E12" s="406">
        <v>827039187</v>
      </c>
      <c r="F12" s="408">
        <v>7460</v>
      </c>
      <c r="G12" s="407">
        <v>9082.08</v>
      </c>
      <c r="H12" s="408">
        <f t="shared" si="0"/>
        <v>4541.04</v>
      </c>
      <c r="I12" s="408"/>
      <c r="J12" s="408"/>
      <c r="K12" s="408">
        <v>0</v>
      </c>
      <c r="L12" s="408">
        <f t="shared" si="3"/>
        <v>4541.04</v>
      </c>
      <c r="M12" s="409"/>
    </row>
    <row r="13" spans="1:65" s="428" customFormat="1" ht="19.149999999999999" customHeight="1">
      <c r="A13" s="421">
        <f t="shared" si="1"/>
        <v>8</v>
      </c>
      <c r="B13" s="421" t="s">
        <v>208</v>
      </c>
      <c r="C13" s="422" t="s">
        <v>512</v>
      </c>
      <c r="D13" s="423" t="s">
        <v>189</v>
      </c>
      <c r="E13" s="424">
        <v>827039454</v>
      </c>
      <c r="F13" s="425">
        <v>9300</v>
      </c>
      <c r="G13" s="426">
        <v>11311.66</v>
      </c>
      <c r="H13" s="425">
        <f t="shared" si="0"/>
        <v>5655.83</v>
      </c>
      <c r="I13" s="425"/>
      <c r="J13" s="425"/>
      <c r="K13" s="425">
        <v>0</v>
      </c>
      <c r="L13" s="425">
        <f>H13+K13</f>
        <v>5655.83</v>
      </c>
      <c r="M13" s="427"/>
    </row>
    <row r="14" spans="1:65" s="117" customFormat="1" ht="19.149999999999999" customHeight="1">
      <c r="A14" s="403">
        <f t="shared" si="1"/>
        <v>9</v>
      </c>
      <c r="B14" s="403" t="s">
        <v>208</v>
      </c>
      <c r="C14" s="410" t="s">
        <v>416</v>
      </c>
      <c r="D14" s="411" t="s">
        <v>189</v>
      </c>
      <c r="E14" s="412">
        <v>827041408</v>
      </c>
      <c r="F14" s="408">
        <v>6900</v>
      </c>
      <c r="G14" s="407">
        <v>8481.06</v>
      </c>
      <c r="H14" s="408">
        <f t="shared" si="0"/>
        <v>4240.53</v>
      </c>
      <c r="I14" s="408"/>
      <c r="J14" s="408"/>
      <c r="K14" s="408">
        <v>0</v>
      </c>
      <c r="L14" s="408">
        <f>H14+K14</f>
        <v>4240.53</v>
      </c>
      <c r="M14" s="418"/>
    </row>
    <row r="15" spans="1:65" s="117" customFormat="1" ht="19.149999999999999" customHeight="1">
      <c r="A15" s="403">
        <f t="shared" si="1"/>
        <v>10</v>
      </c>
      <c r="B15" s="403" t="s">
        <v>208</v>
      </c>
      <c r="C15" s="410" t="s">
        <v>420</v>
      </c>
      <c r="D15" s="411" t="s">
        <v>189</v>
      </c>
      <c r="E15" s="412">
        <v>827038962</v>
      </c>
      <c r="F15" s="408">
        <v>2520</v>
      </c>
      <c r="G15" s="407">
        <v>3227.7</v>
      </c>
      <c r="H15" s="408">
        <f t="shared" si="0"/>
        <v>1613.85</v>
      </c>
      <c r="I15" s="408"/>
      <c r="J15" s="408"/>
      <c r="K15" s="408">
        <v>0</v>
      </c>
      <c r="L15" s="408">
        <f>H15+K15</f>
        <v>1613.85</v>
      </c>
      <c r="M15" s="418"/>
    </row>
    <row r="16" spans="1:65" s="428" customFormat="1" ht="19.149999999999999" customHeight="1">
      <c r="A16" s="421">
        <f>SUM(A15+1)</f>
        <v>11</v>
      </c>
      <c r="B16" s="421" t="s">
        <v>208</v>
      </c>
      <c r="C16" s="422" t="s">
        <v>427</v>
      </c>
      <c r="D16" s="433" t="s">
        <v>189</v>
      </c>
      <c r="E16" s="431">
        <v>827041491</v>
      </c>
      <c r="F16" s="425">
        <v>5750</v>
      </c>
      <c r="G16" s="426">
        <v>7100.94</v>
      </c>
      <c r="H16" s="425">
        <f t="shared" si="0"/>
        <v>3550.47</v>
      </c>
      <c r="I16" s="425"/>
      <c r="J16" s="425"/>
      <c r="K16" s="425"/>
      <c r="L16" s="425">
        <f t="shared" ref="L16" si="5">H16+K16</f>
        <v>3550.47</v>
      </c>
      <c r="M16" s="434"/>
    </row>
    <row r="17" spans="1:65" s="117" customFormat="1" ht="19.149999999999999" customHeight="1">
      <c r="A17" s="403">
        <v>13</v>
      </c>
      <c r="B17" s="403" t="s">
        <v>208</v>
      </c>
      <c r="C17" s="410" t="s">
        <v>506</v>
      </c>
      <c r="D17" s="411" t="s">
        <v>189</v>
      </c>
      <c r="E17" s="412">
        <v>827041483</v>
      </c>
      <c r="F17" s="408"/>
      <c r="G17" s="408">
        <v>6678</v>
      </c>
      <c r="H17" s="408">
        <f t="shared" ref="H17:H19" si="6">SUM(G17/2)</f>
        <v>3339</v>
      </c>
      <c r="I17" s="408"/>
      <c r="J17" s="408"/>
      <c r="K17" s="408"/>
      <c r="L17" s="408">
        <f t="shared" ref="L17:L19" si="7">H17+K17</f>
        <v>3339</v>
      </c>
      <c r="M17" s="419"/>
    </row>
    <row r="18" spans="1:65" s="117" customFormat="1" ht="19.149999999999999" customHeight="1">
      <c r="A18" s="403">
        <v>14</v>
      </c>
      <c r="B18" s="403" t="s">
        <v>208</v>
      </c>
      <c r="C18" s="410" t="s">
        <v>524</v>
      </c>
      <c r="D18" s="411" t="s">
        <v>189</v>
      </c>
      <c r="E18" s="420" t="s">
        <v>526</v>
      </c>
      <c r="F18" s="408"/>
      <c r="G18" s="408">
        <v>600</v>
      </c>
      <c r="H18" s="408">
        <f t="shared" si="6"/>
        <v>300</v>
      </c>
      <c r="I18" s="408"/>
      <c r="J18" s="408"/>
      <c r="K18" s="408"/>
      <c r="L18" s="408">
        <f t="shared" si="7"/>
        <v>300</v>
      </c>
      <c r="M18" s="419"/>
    </row>
    <row r="19" spans="1:65" s="117" customFormat="1" ht="19.149999999999999" customHeight="1">
      <c r="A19" s="403">
        <v>15</v>
      </c>
      <c r="B19" s="403" t="s">
        <v>208</v>
      </c>
      <c r="C19" s="410" t="s">
        <v>525</v>
      </c>
      <c r="D19" s="411" t="s">
        <v>189</v>
      </c>
      <c r="E19" s="420" t="s">
        <v>527</v>
      </c>
      <c r="F19" s="408"/>
      <c r="G19" s="408">
        <v>1500</v>
      </c>
      <c r="H19" s="408">
        <f t="shared" si="6"/>
        <v>750</v>
      </c>
      <c r="I19" s="408"/>
      <c r="J19" s="408"/>
      <c r="K19" s="408"/>
      <c r="L19" s="408">
        <f t="shared" si="7"/>
        <v>750</v>
      </c>
      <c r="M19" s="419"/>
    </row>
    <row r="20" spans="1:65" ht="16.5" thickBot="1">
      <c r="A20" s="385"/>
      <c r="B20" s="385"/>
      <c r="C20" s="386"/>
      <c r="D20" s="387" t="s">
        <v>135</v>
      </c>
      <c r="E20" s="388"/>
      <c r="F20" s="388" t="e">
        <f>SUM(#REF!)</f>
        <v>#REF!</v>
      </c>
      <c r="G20" s="389">
        <f>SUM(G6:G19)</f>
        <v>89834.3</v>
      </c>
      <c r="H20" s="389">
        <f>SUM(H6:H19)</f>
        <v>44917.15</v>
      </c>
      <c r="I20" s="389">
        <f>SUM(I6:I16)</f>
        <v>0</v>
      </c>
      <c r="J20" s="389">
        <f>SUM(J6:J16)</f>
        <v>0</v>
      </c>
      <c r="K20" s="389">
        <f>SUM(K6:K16)</f>
        <v>0</v>
      </c>
      <c r="L20" s="389">
        <f>SUM(L6:L19)</f>
        <v>44917.15</v>
      </c>
      <c r="M20" s="39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>
      <c r="A24" s="498" t="s">
        <v>186</v>
      </c>
      <c r="B24" s="498"/>
      <c r="C24" s="498"/>
      <c r="D24" s="498"/>
      <c r="E24" s="169"/>
      <c r="F24" s="169"/>
      <c r="G24" s="169"/>
      <c r="H24" s="498" t="s">
        <v>67</v>
      </c>
      <c r="I24" s="498"/>
      <c r="J24" s="498"/>
      <c r="K24" s="498"/>
      <c r="L24" s="498"/>
      <c r="M24" s="286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33" customHeight="1">
      <c r="A25" s="286"/>
      <c r="B25" s="286"/>
      <c r="C25" s="286"/>
      <c r="D25" s="286"/>
      <c r="E25" s="169"/>
      <c r="F25" s="169"/>
      <c r="G25" s="169"/>
      <c r="H25" s="50"/>
      <c r="I25" s="50"/>
      <c r="J25" s="50"/>
      <c r="K25" s="50"/>
      <c r="L25" s="98"/>
      <c r="M25" s="92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>
      <c r="A26" s="479"/>
      <c r="B26" s="479"/>
      <c r="C26" s="325"/>
      <c r="D26" s="325"/>
      <c r="E26" s="169"/>
      <c r="F26" s="169"/>
      <c r="G26" s="169"/>
      <c r="H26" s="479"/>
      <c r="I26" s="479"/>
      <c r="J26" s="479"/>
      <c r="K26" s="479"/>
      <c r="L26" s="479"/>
      <c r="M26" s="92"/>
    </row>
    <row r="27" spans="1:65">
      <c r="A27" s="494" t="s">
        <v>474</v>
      </c>
      <c r="B27" s="494"/>
      <c r="C27" s="494"/>
      <c r="D27" s="494"/>
      <c r="E27" s="286"/>
      <c r="F27" s="286"/>
      <c r="G27" s="286"/>
      <c r="H27" s="326" t="s">
        <v>475</v>
      </c>
      <c r="I27" s="326"/>
      <c r="J27" s="326"/>
      <c r="K27" s="326"/>
      <c r="L27" s="326"/>
      <c r="M27" s="286"/>
    </row>
    <row r="30" spans="1:65" ht="30" customHeight="1"/>
    <row r="37" spans="1:6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65">
      <c r="A39" s="327"/>
      <c r="B39" s="103"/>
      <c r="C39" s="103"/>
      <c r="D39" s="109"/>
      <c r="E39" s="104"/>
      <c r="F39" s="104"/>
      <c r="G39" s="104"/>
      <c r="H39" s="103"/>
      <c r="I39" s="103"/>
      <c r="J39" s="103"/>
      <c r="K39" s="105"/>
      <c r="L39" s="105"/>
      <c r="M39" s="103"/>
    </row>
    <row r="40" spans="1:65" ht="0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65" s="48" customFormat="1" ht="15.7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65" s="48" customFormat="1" ht="15.75" customHeight="1">
      <c r="A44"/>
      <c r="B44"/>
      <c r="C44"/>
      <c r="D44"/>
      <c r="E44"/>
      <c r="F44"/>
      <c r="G44"/>
      <c r="H44"/>
      <c r="I44"/>
      <c r="J44"/>
      <c r="K44" s="99"/>
      <c r="L44" s="99"/>
      <c r="M44"/>
    </row>
    <row r="45" spans="1:65" s="48" customFormat="1" ht="15.75" customHeight="1">
      <c r="A45"/>
      <c r="B45"/>
      <c r="C45"/>
      <c r="D45"/>
      <c r="E45"/>
      <c r="F45"/>
      <c r="G45"/>
      <c r="H45"/>
      <c r="I45"/>
      <c r="J45"/>
      <c r="K45" s="99"/>
      <c r="L45" s="99"/>
      <c r="M45"/>
    </row>
    <row r="46" spans="1:65" s="2" customFormat="1" ht="21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65" s="2" customFormat="1" ht="30" customHeight="1">
      <c r="A47"/>
      <c r="B47"/>
      <c r="C47"/>
      <c r="D47"/>
      <c r="E47"/>
      <c r="F47"/>
      <c r="G47"/>
      <c r="H47"/>
      <c r="I47"/>
      <c r="J47"/>
      <c r="K47"/>
      <c r="L47"/>
      <c r="M47"/>
      <c r="O47" s="79" t="e">
        <f>#REF!/30.4*50</f>
        <v>#REF!</v>
      </c>
    </row>
    <row r="48" spans="1:65" s="116" customFormat="1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>
        <f>F6/30.4*50</f>
        <v>4161.1842105263158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116" customFormat="1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2" customFormat="1" ht="30" customHeight="1">
      <c r="O50" s="79">
        <f>F8/30.4*50</f>
        <v>6743.4210526315792</v>
      </c>
    </row>
    <row r="51" spans="1:65" s="2" customFormat="1" ht="30" customHeight="1">
      <c r="O51" s="79"/>
    </row>
    <row r="52" spans="1:65" s="2" customFormat="1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F10/30.4*50</f>
        <v>11052.631578947368</v>
      </c>
    </row>
    <row r="53" spans="1:65" s="2" customFormat="1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F11/30.4*50</f>
        <v>4144.7368421052633</v>
      </c>
    </row>
    <row r="54" spans="1:65" s="2" customFormat="1" ht="30" customHeight="1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F12/30.4*50</f>
        <v>12269.736842105265</v>
      </c>
    </row>
    <row r="55" spans="1:65" s="2" customFormat="1" ht="30" customHeight="1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65" s="2" customFormat="1" ht="30" customHeight="1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22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O58" s="79">
        <f>F16/30.4*50</f>
        <v>9457.2368421052633</v>
      </c>
    </row>
    <row r="59" spans="1:65">
      <c r="O59" s="47" t="e">
        <f>SUM(O6:O58)</f>
        <v>#REF!</v>
      </c>
    </row>
    <row r="61" spans="1:65" hidden="1"/>
    <row r="62" spans="1:65" hidden="1"/>
    <row r="63" spans="1:65" hidden="1"/>
    <row r="64" spans="1:65" hidden="1"/>
    <row r="65" spans="14:14" hidden="1"/>
    <row r="66" spans="14:14" hidden="1"/>
    <row r="67" spans="14:14" hidden="1"/>
    <row r="68" spans="14:14" hidden="1"/>
    <row r="69" spans="14:14" hidden="1"/>
    <row r="70" spans="14:14" hidden="1"/>
    <row r="71" spans="14:14" hidden="1"/>
    <row r="72" spans="14:14" hidden="1"/>
    <row r="73" spans="14:14" hidden="1"/>
    <row r="74" spans="14:14" hidden="1"/>
    <row r="75" spans="14:14" hidden="1"/>
    <row r="76" spans="14:14" hidden="1"/>
    <row r="77" spans="14:14" hidden="1"/>
    <row r="78" spans="14:14">
      <c r="N78" s="257"/>
    </row>
    <row r="79" spans="14:14">
      <c r="N79" s="257"/>
    </row>
    <row r="87" spans="3:11">
      <c r="C87" s="2"/>
    </row>
    <row r="88" spans="3:11">
      <c r="C88" s="2"/>
      <c r="D88" s="258"/>
      <c r="F88" s="258"/>
      <c r="G88" s="258"/>
      <c r="K88" s="78"/>
    </row>
    <row r="89" spans="3:11">
      <c r="C89" s="47"/>
      <c r="D89" s="78"/>
      <c r="F89" s="78"/>
      <c r="G89" s="78"/>
      <c r="K89" s="78"/>
    </row>
    <row r="90" spans="3:11">
      <c r="C90" s="47"/>
      <c r="D90" s="78"/>
      <c r="F90" s="78"/>
      <c r="G90" s="78"/>
      <c r="K90" s="78"/>
    </row>
    <row r="91" spans="3:11">
      <c r="C91" s="47"/>
      <c r="D91" s="78"/>
      <c r="F91" s="78"/>
      <c r="G91" s="78"/>
      <c r="K91" s="78"/>
    </row>
    <row r="92" spans="3:11">
      <c r="C92" s="47"/>
      <c r="D92" s="78"/>
      <c r="F92" s="78"/>
      <c r="G92" s="78"/>
      <c r="K92" s="78"/>
    </row>
    <row r="93" spans="3:11">
      <c r="C93" s="47"/>
      <c r="D93" s="78"/>
      <c r="F93" s="78"/>
      <c r="G93" s="78"/>
      <c r="K93" s="78"/>
    </row>
    <row r="94" spans="3:11">
      <c r="C94" s="47"/>
      <c r="D94" s="78"/>
      <c r="F94" s="78"/>
      <c r="G94" s="78"/>
      <c r="K94" s="78"/>
    </row>
    <row r="95" spans="3:11">
      <c r="C95" s="47"/>
      <c r="D95" s="78"/>
      <c r="F95" s="78"/>
      <c r="G95" s="78"/>
      <c r="K95" s="78"/>
    </row>
    <row r="96" spans="3:11">
      <c r="C96" s="2"/>
      <c r="D96" s="78"/>
      <c r="F96" s="78"/>
      <c r="G96" s="78"/>
      <c r="K96" s="78"/>
    </row>
    <row r="97" spans="3:11">
      <c r="C97" s="2"/>
      <c r="K97" s="78"/>
    </row>
    <row r="98" spans="3:11">
      <c r="C98" s="2"/>
      <c r="K98" s="78"/>
    </row>
    <row r="99" spans="3:11">
      <c r="K99" s="78"/>
    </row>
    <row r="100" spans="3:11">
      <c r="K100" s="78"/>
    </row>
  </sheetData>
  <mergeCells count="8">
    <mergeCell ref="A27:D27"/>
    <mergeCell ref="A1:M1"/>
    <mergeCell ref="A2:M2"/>
    <mergeCell ref="A3:M3"/>
    <mergeCell ref="H24:L24"/>
    <mergeCell ref="A26:B26"/>
    <mergeCell ref="H26:L26"/>
    <mergeCell ref="A24:D2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1"/>
  <sheetViews>
    <sheetView topLeftCell="A55" workbookViewId="0">
      <selection activeCell="A9" sqref="A9:XFD9"/>
    </sheetView>
  </sheetViews>
  <sheetFormatPr baseColWidth="10" defaultRowHeight="1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>
      <c r="A1" s="507" t="s">
        <v>173</v>
      </c>
      <c r="B1" s="507"/>
      <c r="C1" s="507"/>
      <c r="D1" s="507"/>
      <c r="E1" s="507"/>
      <c r="F1" s="507"/>
      <c r="G1" s="507"/>
      <c r="H1" s="507"/>
      <c r="I1" s="507"/>
      <c r="J1" s="507"/>
    </row>
    <row r="2" spans="1:10" ht="17.45" customHeight="1">
      <c r="A2" s="508" t="s">
        <v>520</v>
      </c>
      <c r="B2" s="508"/>
      <c r="C2" s="508"/>
      <c r="D2" s="508"/>
      <c r="E2" s="508"/>
      <c r="F2" s="508"/>
      <c r="G2" s="508"/>
      <c r="H2" s="508"/>
      <c r="I2" s="508"/>
      <c r="J2" s="508"/>
    </row>
    <row r="3" spans="1:10" s="2" customFormat="1" ht="19.149999999999999" customHeight="1">
      <c r="A3" s="512" t="s">
        <v>534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10" s="329" customFormat="1" ht="32.25" customHeight="1">
      <c r="A4" s="328"/>
      <c r="B4" s="328" t="s">
        <v>3</v>
      </c>
      <c r="C4" s="328" t="s">
        <v>178</v>
      </c>
      <c r="D4" s="328" t="s">
        <v>405</v>
      </c>
      <c r="E4" s="328" t="s">
        <v>179</v>
      </c>
      <c r="F4" s="328" t="s">
        <v>170</v>
      </c>
      <c r="G4" s="328" t="s">
        <v>497</v>
      </c>
      <c r="H4" s="328" t="s">
        <v>423</v>
      </c>
      <c r="I4" s="330" t="s">
        <v>13</v>
      </c>
      <c r="J4" s="328" t="s">
        <v>180</v>
      </c>
    </row>
    <row r="5" spans="1:10" s="2" customFormat="1" ht="24.75" customHeight="1">
      <c r="A5" s="499" t="s">
        <v>181</v>
      </c>
      <c r="B5" s="500"/>
      <c r="C5" s="86"/>
      <c r="D5" s="43"/>
      <c r="E5" s="87"/>
      <c r="F5" s="87"/>
      <c r="G5" s="87"/>
      <c r="H5" s="87"/>
      <c r="I5" s="87"/>
      <c r="J5" s="85"/>
    </row>
    <row r="6" spans="1:10" s="117" customFormat="1" ht="30.75" customHeight="1">
      <c r="A6" s="445">
        <v>1</v>
      </c>
      <c r="B6" s="446" t="s">
        <v>218</v>
      </c>
      <c r="C6" s="405" t="s">
        <v>182</v>
      </c>
      <c r="D6" s="441" t="s">
        <v>183</v>
      </c>
      <c r="E6" s="561">
        <v>3000</v>
      </c>
      <c r="F6" s="561">
        <f>SUM(E6/2)</f>
        <v>1500</v>
      </c>
      <c r="G6" s="443">
        <v>827039616</v>
      </c>
      <c r="H6" s="561"/>
      <c r="I6" s="562">
        <f>F6</f>
        <v>1500</v>
      </c>
      <c r="J6" s="409"/>
    </row>
    <row r="7" spans="1:10" s="117" customFormat="1" ht="43.9" customHeight="1">
      <c r="A7" s="445">
        <v>2</v>
      </c>
      <c r="B7" s="446" t="s">
        <v>396</v>
      </c>
      <c r="C7" s="415" t="s">
        <v>411</v>
      </c>
      <c r="D7" s="448" t="s">
        <v>183</v>
      </c>
      <c r="E7" s="563">
        <v>1514.1</v>
      </c>
      <c r="F7" s="561">
        <f>SUM(E7/2)</f>
        <v>757.05</v>
      </c>
      <c r="G7" s="443">
        <v>827040525</v>
      </c>
      <c r="H7" s="561"/>
      <c r="I7" s="562">
        <f t="shared" ref="I7:I9" si="0">F7+H7</f>
        <v>757.05</v>
      </c>
      <c r="J7" s="418"/>
    </row>
    <row r="8" spans="1:10" s="117" customFormat="1" ht="43.9" customHeight="1">
      <c r="A8" s="445">
        <v>3</v>
      </c>
      <c r="B8" s="446" t="s">
        <v>409</v>
      </c>
      <c r="C8" s="415" t="s">
        <v>410</v>
      </c>
      <c r="D8" s="448" t="s">
        <v>183</v>
      </c>
      <c r="E8" s="563">
        <v>1514.1</v>
      </c>
      <c r="F8" s="561">
        <f>SUM(E8/2)</f>
        <v>757.05</v>
      </c>
      <c r="G8" s="443">
        <v>827040363</v>
      </c>
      <c r="H8" s="561"/>
      <c r="I8" s="562">
        <f t="shared" si="0"/>
        <v>757.05</v>
      </c>
      <c r="J8" s="418"/>
    </row>
    <row r="9" spans="1:10" s="117" customFormat="1" ht="40.15" customHeight="1" thickBot="1">
      <c r="A9" s="445">
        <v>4</v>
      </c>
      <c r="B9" s="446" t="s">
        <v>397</v>
      </c>
      <c r="C9" s="415" t="s">
        <v>184</v>
      </c>
      <c r="D9" s="448" t="s">
        <v>185</v>
      </c>
      <c r="E9" s="563">
        <v>2768.64</v>
      </c>
      <c r="F9" s="561">
        <f>SUM(E9/2)</f>
        <v>1384.32</v>
      </c>
      <c r="G9" s="449">
        <v>827040045</v>
      </c>
      <c r="H9" s="563"/>
      <c r="I9" s="562">
        <f t="shared" si="0"/>
        <v>1384.32</v>
      </c>
      <c r="J9" s="418"/>
    </row>
    <row r="10" spans="1:10" s="275" customFormat="1" ht="28.5" customHeight="1" thickBot="1">
      <c r="A10" s="501"/>
      <c r="B10" s="502"/>
      <c r="C10" s="335"/>
      <c r="D10" s="336" t="s">
        <v>135</v>
      </c>
      <c r="E10" s="337">
        <f>SUM(E6:E9)</f>
        <v>8796.84</v>
      </c>
      <c r="F10" s="337">
        <f>SUM(F6:F9)</f>
        <v>4398.42</v>
      </c>
      <c r="G10" s="376"/>
      <c r="H10" s="337">
        <f>SUM(H6:H9)</f>
        <v>0</v>
      </c>
      <c r="I10" s="338">
        <f>SUM(I6:I9)</f>
        <v>4398.42</v>
      </c>
      <c r="J10" s="334"/>
    </row>
    <row r="11" spans="1:10">
      <c r="A11" s="331"/>
      <c r="B11" s="90"/>
      <c r="C11" s="81"/>
      <c r="D11" s="243"/>
      <c r="E11" s="243"/>
      <c r="F11" s="91"/>
      <c r="G11" s="91"/>
      <c r="H11" s="91"/>
      <c r="I11" s="91"/>
      <c r="J11" s="91"/>
    </row>
    <row r="12" spans="1:10" ht="13.15" customHeight="1">
      <c r="A12" s="331"/>
      <c r="B12" s="90"/>
      <c r="C12" s="81"/>
      <c r="D12" s="243"/>
      <c r="E12" s="243"/>
      <c r="F12" s="91"/>
      <c r="G12" s="91"/>
      <c r="H12" s="91"/>
      <c r="I12" s="91"/>
      <c r="J12" s="91"/>
    </row>
    <row r="13" spans="1:10" ht="10.15" hidden="1" customHeight="1">
      <c r="A13" s="331"/>
      <c r="B13" s="90"/>
      <c r="C13" s="81"/>
      <c r="D13" s="243"/>
      <c r="E13" s="243"/>
      <c r="F13" s="91"/>
      <c r="G13" s="91"/>
      <c r="H13" s="91"/>
      <c r="I13" s="91"/>
      <c r="J13" s="91"/>
    </row>
    <row r="14" spans="1:10" hidden="1">
      <c r="A14" s="331"/>
      <c r="B14" s="90"/>
      <c r="C14" s="81"/>
      <c r="D14" s="243"/>
      <c r="E14" s="243"/>
      <c r="F14" s="91"/>
      <c r="G14" s="91"/>
      <c r="H14" s="91"/>
      <c r="I14" s="91"/>
      <c r="J14" s="91"/>
    </row>
    <row r="15" spans="1:10" ht="33.6" hidden="1" customHeight="1">
      <c r="A15" s="331"/>
      <c r="B15" s="90"/>
      <c r="C15" s="81"/>
      <c r="D15" s="510"/>
      <c r="E15" s="510"/>
      <c r="F15" s="510"/>
      <c r="G15" s="510"/>
      <c r="H15" s="510"/>
      <c r="I15" s="510"/>
      <c r="J15" s="510"/>
    </row>
    <row r="16" spans="1:10" hidden="1">
      <c r="A16" s="331"/>
      <c r="B16" s="90"/>
      <c r="C16" s="81"/>
      <c r="D16" s="243"/>
      <c r="E16" s="243"/>
      <c r="F16" s="91"/>
      <c r="G16" s="91"/>
      <c r="H16" s="91"/>
      <c r="I16" s="91"/>
      <c r="J16" s="91"/>
    </row>
    <row r="17" spans="1:10" hidden="1"/>
    <row r="18" spans="1:10" hidden="1">
      <c r="A18" s="331"/>
      <c r="B18" s="90"/>
      <c r="C18" s="81"/>
      <c r="D18" s="243"/>
      <c r="E18" s="243"/>
      <c r="F18" s="91"/>
      <c r="G18" s="91"/>
      <c r="H18" s="91"/>
      <c r="I18" s="91"/>
      <c r="J18" s="93"/>
    </row>
    <row r="19" spans="1:10" ht="42.6" customHeight="1">
      <c r="A19" s="331"/>
      <c r="B19" s="90"/>
      <c r="C19" s="81"/>
      <c r="D19" s="243"/>
      <c r="E19" s="243"/>
      <c r="F19" s="91"/>
      <c r="G19" s="91"/>
      <c r="H19" s="91"/>
      <c r="I19" s="91"/>
      <c r="J19" s="91"/>
    </row>
    <row r="20" spans="1:10">
      <c r="A20" s="286"/>
      <c r="B20" s="50"/>
      <c r="C20" s="169"/>
      <c r="D20" s="97"/>
      <c r="E20" s="97"/>
      <c r="F20" s="478"/>
      <c r="G20" s="478"/>
      <c r="H20" s="478"/>
      <c r="I20" s="478"/>
      <c r="J20" s="169"/>
    </row>
    <row r="21" spans="1:10">
      <c r="A21" s="478" t="s">
        <v>186</v>
      </c>
      <c r="B21" s="478"/>
      <c r="D21" s="97"/>
      <c r="E21" s="97"/>
      <c r="F21" s="478" t="s">
        <v>67</v>
      </c>
      <c r="G21" s="478"/>
      <c r="H21" s="478"/>
      <c r="I21" s="478"/>
      <c r="J21" s="169"/>
    </row>
    <row r="22" spans="1:10">
      <c r="A22" s="332"/>
      <c r="B22" s="77"/>
      <c r="C22" s="94"/>
      <c r="D22" s="95"/>
      <c r="E22" s="95"/>
      <c r="F22" s="77"/>
      <c r="G22" s="77"/>
      <c r="H22" s="77"/>
      <c r="I22" s="77"/>
      <c r="J22" s="96"/>
    </row>
    <row r="23" spans="1:10">
      <c r="A23" s="332"/>
      <c r="B23" s="77"/>
      <c r="C23" s="95"/>
      <c r="D23" s="95"/>
      <c r="E23" s="95"/>
      <c r="F23" s="77"/>
      <c r="G23" s="77"/>
      <c r="H23" s="77"/>
      <c r="I23" s="77"/>
      <c r="J23" s="96"/>
    </row>
    <row r="24" spans="1:10">
      <c r="A24" s="509"/>
      <c r="B24" s="509"/>
      <c r="C24" s="104"/>
      <c r="D24" s="104"/>
      <c r="E24" s="104"/>
      <c r="F24" s="509"/>
      <c r="G24" s="509"/>
      <c r="H24" s="509"/>
      <c r="I24" s="509"/>
      <c r="J24" s="103"/>
    </row>
    <row r="25" spans="1:10">
      <c r="A25" s="494" t="s">
        <v>474</v>
      </c>
      <c r="B25" s="494"/>
      <c r="D25" s="97"/>
      <c r="E25" s="97"/>
      <c r="F25" s="478" t="s">
        <v>475</v>
      </c>
      <c r="G25" s="478"/>
      <c r="H25" s="478"/>
      <c r="I25" s="478"/>
      <c r="J25" s="50"/>
    </row>
    <row r="26" spans="1:10">
      <c r="A26" s="331"/>
      <c r="B26" s="90"/>
      <c r="C26" s="81"/>
      <c r="D26" s="243"/>
      <c r="E26" s="243"/>
      <c r="F26" s="91"/>
      <c r="G26" s="91"/>
      <c r="H26" s="91"/>
      <c r="I26" s="91"/>
      <c r="J26" s="91"/>
    </row>
    <row r="27" spans="1:10">
      <c r="A27" s="331"/>
      <c r="B27" s="90"/>
      <c r="C27" s="81"/>
      <c r="D27" s="243"/>
      <c r="E27" s="243"/>
      <c r="F27" s="91"/>
      <c r="G27" s="91"/>
      <c r="H27" s="91"/>
      <c r="I27" s="91"/>
      <c r="J27" s="91"/>
    </row>
    <row r="28" spans="1:10">
      <c r="A28" s="331"/>
      <c r="B28" s="90"/>
      <c r="C28" s="81"/>
      <c r="D28" s="243"/>
      <c r="E28" s="243"/>
      <c r="F28" s="91"/>
      <c r="G28" s="91"/>
      <c r="H28" s="91"/>
      <c r="I28" s="91"/>
      <c r="J28" s="91"/>
    </row>
    <row r="29" spans="1:10" ht="35.450000000000003" customHeight="1">
      <c r="A29" s="331"/>
      <c r="B29" s="90"/>
      <c r="C29" s="81"/>
      <c r="D29" s="243"/>
      <c r="E29" s="243"/>
      <c r="F29" s="91"/>
      <c r="G29" s="91"/>
      <c r="H29" s="91"/>
      <c r="I29" s="91"/>
      <c r="J29" s="91"/>
    </row>
    <row r="30" spans="1:10">
      <c r="A30" s="331"/>
      <c r="B30" s="90"/>
      <c r="C30" s="81"/>
      <c r="D30" s="243"/>
      <c r="E30" s="243"/>
      <c r="F30" s="91"/>
      <c r="G30" s="91"/>
      <c r="H30" s="91"/>
      <c r="I30" s="91"/>
      <c r="J30" s="91"/>
    </row>
    <row r="31" spans="1:10">
      <c r="A31" s="331"/>
      <c r="B31" s="90"/>
      <c r="C31" s="81"/>
      <c r="D31" s="243"/>
      <c r="E31" s="243"/>
      <c r="F31" s="91"/>
      <c r="G31" s="91"/>
      <c r="H31" s="91"/>
      <c r="I31" s="91"/>
      <c r="J31" s="91"/>
    </row>
    <row r="32" spans="1:10" ht="42" customHeight="1">
      <c r="A32" s="331"/>
      <c r="B32" s="90"/>
      <c r="C32" s="81"/>
      <c r="D32" s="243"/>
      <c r="E32" s="243"/>
      <c r="F32" s="91"/>
      <c r="G32" s="91"/>
      <c r="H32" s="91"/>
      <c r="I32" s="91"/>
      <c r="J32" s="91"/>
    </row>
    <row r="33" spans="1:10">
      <c r="A33" s="331"/>
      <c r="B33" s="90"/>
      <c r="C33" s="81"/>
      <c r="D33" s="243"/>
      <c r="E33" s="243"/>
      <c r="F33" s="91"/>
      <c r="G33" s="91"/>
      <c r="H33" s="91"/>
      <c r="I33" s="91"/>
      <c r="J33" s="91"/>
    </row>
    <row r="34" spans="1:10">
      <c r="A34" s="331"/>
      <c r="B34" s="90"/>
      <c r="C34" s="81"/>
      <c r="D34" s="243"/>
      <c r="E34" s="243"/>
      <c r="F34" s="91"/>
      <c r="G34" s="91"/>
      <c r="H34" s="91"/>
      <c r="I34" s="91"/>
      <c r="J34" s="91"/>
    </row>
    <row r="35" spans="1:10">
      <c r="A35" s="331"/>
      <c r="B35" s="90"/>
      <c r="C35" s="81"/>
      <c r="D35" s="243"/>
      <c r="E35" s="243"/>
      <c r="F35" s="91"/>
      <c r="G35" s="91"/>
      <c r="H35" s="91"/>
      <c r="I35" s="91"/>
      <c r="J35" s="91"/>
    </row>
    <row r="36" spans="1:10">
      <c r="A36" s="331"/>
      <c r="B36" s="90"/>
      <c r="C36" s="81"/>
      <c r="D36" s="243"/>
      <c r="E36" s="243"/>
      <c r="F36" s="91"/>
      <c r="G36" s="91"/>
      <c r="H36" s="91"/>
      <c r="I36" s="91"/>
      <c r="J36" s="91"/>
    </row>
    <row r="37" spans="1:10">
      <c r="A37" s="331"/>
      <c r="B37" s="90"/>
      <c r="C37" s="81"/>
      <c r="D37" s="243"/>
      <c r="E37" s="243"/>
      <c r="F37" s="91"/>
      <c r="G37" s="91"/>
      <c r="H37" s="91"/>
      <c r="I37" s="91"/>
      <c r="J37" s="91"/>
    </row>
    <row r="38" spans="1:10">
      <c r="A38" s="503" t="s">
        <v>173</v>
      </c>
      <c r="B38" s="503"/>
      <c r="C38" s="503"/>
      <c r="D38" s="503"/>
      <c r="E38" s="503"/>
      <c r="F38" s="503"/>
      <c r="G38" s="503"/>
      <c r="H38" s="503"/>
      <c r="I38" s="503"/>
      <c r="J38" s="503"/>
    </row>
    <row r="39" spans="1:10" ht="23.25">
      <c r="A39" s="503" t="s">
        <v>521</v>
      </c>
      <c r="B39" s="503"/>
      <c r="C39" s="503"/>
      <c r="D39" s="503"/>
      <c r="E39" s="503"/>
      <c r="F39" s="503"/>
      <c r="G39" s="503"/>
      <c r="H39" s="503"/>
      <c r="I39" s="503"/>
      <c r="J39" s="503"/>
    </row>
    <row r="40" spans="1:10">
      <c r="A40" s="401"/>
      <c r="B40" s="511" t="s">
        <v>535</v>
      </c>
      <c r="C40" s="511"/>
      <c r="D40" s="511"/>
      <c r="E40" s="511"/>
      <c r="F40" s="511"/>
      <c r="G40" s="511"/>
      <c r="H40" s="511"/>
      <c r="I40" s="511"/>
      <c r="J40" s="511"/>
    </row>
    <row r="41" spans="1:10" s="275" customFormat="1" ht="28.9" customHeight="1">
      <c r="A41" s="271" t="s">
        <v>175</v>
      </c>
      <c r="B41" s="271" t="s">
        <v>3</v>
      </c>
      <c r="C41" s="271" t="s">
        <v>177</v>
      </c>
      <c r="D41" s="271" t="s">
        <v>178</v>
      </c>
      <c r="E41" s="271" t="s">
        <v>179</v>
      </c>
      <c r="F41" s="271" t="s">
        <v>170</v>
      </c>
      <c r="G41" s="271" t="s">
        <v>497</v>
      </c>
      <c r="H41" s="271" t="s">
        <v>424</v>
      </c>
      <c r="I41" s="339" t="s">
        <v>13</v>
      </c>
      <c r="J41" s="271" t="s">
        <v>180</v>
      </c>
    </row>
    <row r="42" spans="1:10" ht="24" customHeight="1">
      <c r="A42" s="505" t="s">
        <v>187</v>
      </c>
      <c r="B42" s="506"/>
      <c r="C42" s="81"/>
      <c r="D42" s="243"/>
      <c r="E42" s="83"/>
      <c r="F42" s="83"/>
      <c r="G42" s="83"/>
      <c r="H42" s="83"/>
      <c r="I42" s="83"/>
      <c r="J42" s="92"/>
    </row>
    <row r="43" spans="1:10" s="117" customFormat="1" ht="37.5" customHeight="1">
      <c r="A43" s="403">
        <v>1</v>
      </c>
      <c r="B43" s="410" t="s">
        <v>188</v>
      </c>
      <c r="C43" s="405" t="s">
        <v>189</v>
      </c>
      <c r="D43" s="441" t="s">
        <v>206</v>
      </c>
      <c r="E43" s="442">
        <v>4785.8999999999996</v>
      </c>
      <c r="F43" s="442">
        <f t="shared" ref="F43:F49" si="1">SUM(E43/2)</f>
        <v>2392.9499999999998</v>
      </c>
      <c r="G43" s="443">
        <v>827039829</v>
      </c>
      <c r="H43" s="442"/>
      <c r="I43" s="444">
        <f>F43+H43</f>
        <v>2392.9499999999998</v>
      </c>
      <c r="J43" s="409"/>
    </row>
    <row r="44" spans="1:10" s="117" customFormat="1" ht="37.5" customHeight="1">
      <c r="A44" s="403">
        <v>2</v>
      </c>
      <c r="B44" s="410" t="s">
        <v>190</v>
      </c>
      <c r="C44" s="405" t="s">
        <v>189</v>
      </c>
      <c r="D44" s="441" t="s">
        <v>206</v>
      </c>
      <c r="E44" s="442">
        <v>5565</v>
      </c>
      <c r="F44" s="442">
        <f t="shared" si="1"/>
        <v>2782.5</v>
      </c>
      <c r="G44" s="443">
        <v>827040037</v>
      </c>
      <c r="H44" s="442"/>
      <c r="I44" s="444">
        <f t="shared" ref="I44:I49" si="2">F44+H44</f>
        <v>2782.5</v>
      </c>
      <c r="J44" s="409"/>
    </row>
    <row r="45" spans="1:10" s="2" customFormat="1" ht="28.7" hidden="1" customHeight="1">
      <c r="A45" s="360">
        <v>1009</v>
      </c>
      <c r="B45" s="88" t="s">
        <v>191</v>
      </c>
      <c r="C45" s="86" t="s">
        <v>189</v>
      </c>
      <c r="D45" s="43"/>
      <c r="E45" s="341">
        <f>2340-2340</f>
        <v>0</v>
      </c>
      <c r="F45" s="340">
        <f t="shared" si="1"/>
        <v>0</v>
      </c>
      <c r="G45" s="382"/>
      <c r="H45" s="340"/>
      <c r="I45" s="353">
        <f t="shared" si="2"/>
        <v>0</v>
      </c>
      <c r="J45" s="85" t="s">
        <v>216</v>
      </c>
    </row>
    <row r="46" spans="1:10" s="117" customFormat="1" ht="32.25" customHeight="1">
      <c r="A46" s="445">
        <v>3</v>
      </c>
      <c r="B46" s="446" t="s">
        <v>192</v>
      </c>
      <c r="C46" s="405" t="s">
        <v>189</v>
      </c>
      <c r="D46" s="441" t="s">
        <v>206</v>
      </c>
      <c r="E46" s="447">
        <v>6065.86</v>
      </c>
      <c r="F46" s="442">
        <f t="shared" si="1"/>
        <v>3032.93</v>
      </c>
      <c r="G46" s="443">
        <v>827040398</v>
      </c>
      <c r="H46" s="442"/>
      <c r="I46" s="444">
        <f t="shared" si="2"/>
        <v>3032.93</v>
      </c>
      <c r="J46" s="409"/>
    </row>
    <row r="47" spans="1:10" s="117" customFormat="1" ht="41.25" customHeight="1">
      <c r="A47" s="445">
        <v>4</v>
      </c>
      <c r="B47" s="446" t="s">
        <v>412</v>
      </c>
      <c r="C47" s="415" t="s">
        <v>189</v>
      </c>
      <c r="D47" s="448" t="s">
        <v>206</v>
      </c>
      <c r="E47" s="447">
        <v>3483.7</v>
      </c>
      <c r="F47" s="447">
        <f t="shared" ref="F47" si="3">SUM(E47/2)</f>
        <v>1741.85</v>
      </c>
      <c r="G47" s="449">
        <v>827039756</v>
      </c>
      <c r="H47" s="447"/>
      <c r="I47" s="444">
        <f t="shared" si="2"/>
        <v>1741.85</v>
      </c>
      <c r="J47" s="409"/>
    </row>
    <row r="48" spans="1:10" s="428" customFormat="1" ht="41.25" customHeight="1">
      <c r="A48" s="435">
        <v>5</v>
      </c>
      <c r="B48" s="436" t="s">
        <v>445</v>
      </c>
      <c r="C48" s="430" t="s">
        <v>189</v>
      </c>
      <c r="D48" s="437" t="s">
        <v>206</v>
      </c>
      <c r="E48" s="438">
        <v>9382.6</v>
      </c>
      <c r="F48" s="438">
        <f t="shared" ref="F48" si="4">SUM(E48/2)</f>
        <v>4691.3</v>
      </c>
      <c r="G48" s="439">
        <v>827040355</v>
      </c>
      <c r="H48" s="438"/>
      <c r="I48" s="440">
        <f t="shared" si="2"/>
        <v>4691.3</v>
      </c>
      <c r="J48" s="427"/>
    </row>
    <row r="49" spans="1:10" s="117" customFormat="1" ht="32.25" customHeight="1">
      <c r="A49" s="445">
        <v>6</v>
      </c>
      <c r="B49" s="446" t="s">
        <v>448</v>
      </c>
      <c r="C49" s="415" t="s">
        <v>189</v>
      </c>
      <c r="D49" s="448" t="s">
        <v>206</v>
      </c>
      <c r="E49" s="447">
        <v>2559.9</v>
      </c>
      <c r="F49" s="447">
        <f t="shared" si="1"/>
        <v>1279.95</v>
      </c>
      <c r="G49" s="449">
        <v>827040533</v>
      </c>
      <c r="H49" s="447"/>
      <c r="I49" s="450">
        <f t="shared" si="2"/>
        <v>1279.95</v>
      </c>
      <c r="J49" s="451"/>
    </row>
    <row r="50" spans="1:10" ht="32.25" customHeight="1">
      <c r="A50" s="371">
        <v>7</v>
      </c>
      <c r="B50" s="274"/>
      <c r="C50" s="86"/>
      <c r="D50" s="43"/>
      <c r="E50" s="340"/>
      <c r="F50" s="340"/>
      <c r="G50" s="382"/>
      <c r="H50" s="340"/>
      <c r="I50" s="353"/>
      <c r="J50" s="85"/>
    </row>
    <row r="51" spans="1:10" ht="18.75" customHeight="1" thickBot="1">
      <c r="A51" s="364"/>
      <c r="B51" s="365"/>
      <c r="C51" s="366"/>
      <c r="D51" s="367" t="s">
        <v>135</v>
      </c>
      <c r="E51" s="368">
        <f>SUM(E43:E50)</f>
        <v>31842.959999999999</v>
      </c>
      <c r="F51" s="368">
        <f>SUM(F43:F50)</f>
        <v>15921.48</v>
      </c>
      <c r="G51" s="369"/>
      <c r="H51" s="368">
        <f>SUM(H43:H49)</f>
        <v>0</v>
      </c>
      <c r="I51" s="368">
        <f>SUM(I43:I50)</f>
        <v>15921.48</v>
      </c>
      <c r="J51" s="370"/>
    </row>
    <row r="56" spans="1:10">
      <c r="A56" s="478"/>
      <c r="B56" s="478"/>
      <c r="C56" s="478"/>
      <c r="D56" s="478"/>
      <c r="E56" s="478"/>
      <c r="F56" s="478"/>
      <c r="G56" s="478"/>
      <c r="H56" s="478"/>
      <c r="I56" s="478"/>
    </row>
    <row r="57" spans="1:10">
      <c r="A57" s="478" t="s">
        <v>186</v>
      </c>
      <c r="B57" s="478"/>
      <c r="D57" s="169"/>
      <c r="E57" s="169"/>
      <c r="F57" s="478" t="s">
        <v>67</v>
      </c>
      <c r="G57" s="478"/>
      <c r="H57" s="478"/>
      <c r="I57" s="478"/>
    </row>
    <row r="58" spans="1:10">
      <c r="A58" s="332"/>
      <c r="B58" s="77"/>
      <c r="C58" s="94"/>
      <c r="D58" s="95"/>
      <c r="E58" s="95"/>
      <c r="F58" s="77"/>
      <c r="G58" s="77"/>
      <c r="H58" s="77"/>
      <c r="I58" s="77"/>
    </row>
    <row r="59" spans="1:10">
      <c r="A59" s="332"/>
      <c r="B59" s="77"/>
      <c r="C59" s="95"/>
      <c r="D59" s="95"/>
      <c r="E59" s="95"/>
      <c r="F59" s="77"/>
      <c r="G59" s="77"/>
      <c r="H59" s="77"/>
      <c r="I59" s="77"/>
    </row>
    <row r="60" spans="1:10">
      <c r="A60" s="333"/>
      <c r="B60" s="103"/>
      <c r="C60" s="104"/>
      <c r="D60" s="104"/>
      <c r="E60" s="104"/>
      <c r="F60" s="103"/>
      <c r="G60" s="103"/>
      <c r="H60" s="103"/>
      <c r="I60" s="103"/>
    </row>
    <row r="61" spans="1:10">
      <c r="A61" s="494" t="s">
        <v>474</v>
      </c>
      <c r="B61" s="494"/>
      <c r="C61" s="504" t="s">
        <v>476</v>
      </c>
      <c r="D61" s="504"/>
      <c r="E61" s="504"/>
      <c r="F61" s="504"/>
      <c r="G61" s="504"/>
      <c r="H61" s="504"/>
      <c r="I61" s="504"/>
    </row>
  </sheetData>
  <mergeCells count="23"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  <mergeCell ref="A57:B57"/>
    <mergeCell ref="C56:I56"/>
    <mergeCell ref="A5:B5"/>
    <mergeCell ref="A10:B10"/>
    <mergeCell ref="A38:J38"/>
    <mergeCell ref="A39:J39"/>
    <mergeCell ref="A56:B56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topLeftCell="A7" workbookViewId="0">
      <selection activeCell="A21" sqref="A21:XFD21"/>
    </sheetView>
  </sheetViews>
  <sheetFormatPr baseColWidth="10" defaultRowHeight="1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3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/>
    <row r="2" spans="1:13" ht="15.75">
      <c r="A2" s="495" t="s">
        <v>173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</row>
    <row r="3" spans="1:13" ht="23.25">
      <c r="A3" s="495" t="s">
        <v>518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</row>
    <row r="4" spans="1:13">
      <c r="A4" s="516" t="s">
        <v>533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</row>
    <row r="5" spans="1:13" s="275" customFormat="1" ht="41.45" customHeight="1" thickBot="1">
      <c r="A5" s="271" t="s">
        <v>175</v>
      </c>
      <c r="B5" s="271" t="s">
        <v>176</v>
      </c>
      <c r="C5" s="271" t="s">
        <v>3</v>
      </c>
      <c r="D5" s="271" t="s">
        <v>177</v>
      </c>
      <c r="E5" s="271" t="s">
        <v>178</v>
      </c>
      <c r="F5" s="271" t="s">
        <v>179</v>
      </c>
      <c r="G5" s="271" t="s">
        <v>179</v>
      </c>
      <c r="H5" s="271" t="s">
        <v>194</v>
      </c>
      <c r="I5" s="271" t="s">
        <v>278</v>
      </c>
      <c r="J5" s="271" t="s">
        <v>421</v>
      </c>
      <c r="K5" s="271" t="s">
        <v>428</v>
      </c>
      <c r="L5" s="271" t="s">
        <v>394</v>
      </c>
      <c r="M5" s="342" t="s">
        <v>180</v>
      </c>
    </row>
    <row r="6" spans="1:13">
      <c r="A6" s="513" t="s">
        <v>181</v>
      </c>
      <c r="B6" s="514"/>
      <c r="C6" s="515"/>
      <c r="D6" s="243"/>
      <c r="E6" s="243"/>
      <c r="F6" s="282"/>
      <c r="G6" s="282"/>
      <c r="H6" s="282"/>
      <c r="I6" s="282"/>
      <c r="J6" s="282"/>
      <c r="K6" s="282"/>
      <c r="L6" s="283"/>
      <c r="M6" s="229"/>
    </row>
    <row r="7" spans="1:13" s="117" customFormat="1" ht="27" customHeight="1">
      <c r="A7" s="546">
        <v>1</v>
      </c>
      <c r="B7" s="547"/>
      <c r="C7" s="548" t="s">
        <v>406</v>
      </c>
      <c r="D7" s="441" t="s">
        <v>407</v>
      </c>
      <c r="E7" s="549" t="s">
        <v>393</v>
      </c>
      <c r="F7" s="550">
        <v>4830</v>
      </c>
      <c r="G7" s="550">
        <v>6489</v>
      </c>
      <c r="H7" s="550">
        <f t="shared" ref="H7:H23" si="0">G7/2</f>
        <v>3244.5</v>
      </c>
      <c r="I7" s="474">
        <v>827039489</v>
      </c>
      <c r="J7" s="550"/>
      <c r="K7" s="550"/>
      <c r="L7" s="550">
        <f>H7</f>
        <v>3244.5</v>
      </c>
      <c r="M7" s="551"/>
    </row>
    <row r="8" spans="1:13" s="117" customFormat="1" ht="27" customHeight="1">
      <c r="A8" s="546">
        <f>SUM(A7+1)</f>
        <v>2</v>
      </c>
      <c r="B8" s="547"/>
      <c r="C8" s="548" t="s">
        <v>459</v>
      </c>
      <c r="D8" s="441" t="s">
        <v>460</v>
      </c>
      <c r="E8" s="549" t="s">
        <v>393</v>
      </c>
      <c r="F8" s="550">
        <v>4000</v>
      </c>
      <c r="G8" s="550">
        <v>2595.6</v>
      </c>
      <c r="H8" s="550">
        <f t="shared" si="0"/>
        <v>1297.8</v>
      </c>
      <c r="I8" s="474">
        <v>827039586</v>
      </c>
      <c r="J8" s="550"/>
      <c r="K8" s="550"/>
      <c r="L8" s="550">
        <f t="shared" ref="L8:L23" si="1">H8</f>
        <v>1297.8</v>
      </c>
      <c r="M8" s="551"/>
    </row>
    <row r="9" spans="1:13" s="117" customFormat="1" ht="30.75" customHeight="1">
      <c r="A9" s="546">
        <v>3</v>
      </c>
      <c r="B9" s="547"/>
      <c r="C9" s="548" t="s">
        <v>458</v>
      </c>
      <c r="D9" s="441" t="s">
        <v>442</v>
      </c>
      <c r="E9" s="549" t="s">
        <v>393</v>
      </c>
      <c r="F9" s="550"/>
      <c r="G9" s="550">
        <v>3244.5</v>
      </c>
      <c r="H9" s="550">
        <f>G9/2</f>
        <v>1622.25</v>
      </c>
      <c r="I9" s="474">
        <v>827142298</v>
      </c>
      <c r="J9" s="550"/>
      <c r="K9" s="550"/>
      <c r="L9" s="550">
        <f t="shared" si="1"/>
        <v>1622.25</v>
      </c>
      <c r="M9" s="551"/>
    </row>
    <row r="10" spans="1:13" s="117" customFormat="1" ht="27" customHeight="1">
      <c r="A10" s="546">
        <v>4</v>
      </c>
      <c r="B10" s="547"/>
      <c r="C10" s="548" t="s">
        <v>461</v>
      </c>
      <c r="D10" s="441" t="s">
        <v>449</v>
      </c>
      <c r="E10" s="549" t="s">
        <v>393</v>
      </c>
      <c r="F10" s="550"/>
      <c r="G10" s="550">
        <v>3460.8</v>
      </c>
      <c r="H10" s="550">
        <f t="shared" ref="H10:H13" si="2">G10/2</f>
        <v>1730.4</v>
      </c>
      <c r="I10" s="474">
        <v>827039748</v>
      </c>
      <c r="J10" s="550"/>
      <c r="K10" s="550"/>
      <c r="L10" s="550">
        <f t="shared" si="1"/>
        <v>1730.4</v>
      </c>
      <c r="M10" s="551"/>
    </row>
    <row r="11" spans="1:13" s="428" customFormat="1" ht="29.25" customHeight="1">
      <c r="A11" s="554">
        <f t="shared" ref="A11:A14" si="3">SUM(A10+1)</f>
        <v>5</v>
      </c>
      <c r="B11" s="555"/>
      <c r="C11" s="556" t="s">
        <v>450</v>
      </c>
      <c r="D11" s="557" t="s">
        <v>451</v>
      </c>
      <c r="E11" s="558" t="s">
        <v>393</v>
      </c>
      <c r="F11" s="559"/>
      <c r="G11" s="559">
        <v>2163</v>
      </c>
      <c r="H11" s="559">
        <f t="shared" si="2"/>
        <v>1081.5</v>
      </c>
      <c r="I11" s="456">
        <v>827039705</v>
      </c>
      <c r="J11" s="559"/>
      <c r="K11" s="559"/>
      <c r="L11" s="559">
        <f t="shared" si="1"/>
        <v>1081.5</v>
      </c>
      <c r="M11" s="560"/>
    </row>
    <row r="12" spans="1:13" s="117" customFormat="1" ht="26.25" customHeight="1">
      <c r="A12" s="546">
        <v>6</v>
      </c>
      <c r="B12" s="547"/>
      <c r="C12" s="548" t="s">
        <v>467</v>
      </c>
      <c r="D12" s="441" t="s">
        <v>468</v>
      </c>
      <c r="E12" s="549" t="s">
        <v>393</v>
      </c>
      <c r="F12" s="550"/>
      <c r="G12" s="550">
        <v>1514.1</v>
      </c>
      <c r="H12" s="550">
        <f t="shared" si="2"/>
        <v>757.05</v>
      </c>
      <c r="I12" s="474">
        <v>827039888</v>
      </c>
      <c r="J12" s="550"/>
      <c r="K12" s="550"/>
      <c r="L12" s="550">
        <f t="shared" si="1"/>
        <v>757.05</v>
      </c>
      <c r="M12" s="551"/>
    </row>
    <row r="13" spans="1:13" s="117" customFormat="1" ht="27" customHeight="1">
      <c r="A13" s="546">
        <v>7</v>
      </c>
      <c r="B13" s="547"/>
      <c r="C13" s="548" t="s">
        <v>504</v>
      </c>
      <c r="D13" s="441" t="s">
        <v>465</v>
      </c>
      <c r="E13" s="549" t="s">
        <v>393</v>
      </c>
      <c r="F13" s="550"/>
      <c r="G13" s="550">
        <v>6300</v>
      </c>
      <c r="H13" s="550">
        <f t="shared" si="2"/>
        <v>3150</v>
      </c>
      <c r="I13" s="474">
        <v>827039780</v>
      </c>
      <c r="J13" s="550"/>
      <c r="K13" s="550"/>
      <c r="L13" s="550">
        <f t="shared" si="1"/>
        <v>3150</v>
      </c>
      <c r="M13" s="551"/>
    </row>
    <row r="14" spans="1:13" s="428" customFormat="1" ht="26.25" customHeight="1">
      <c r="A14" s="554">
        <f t="shared" si="3"/>
        <v>8</v>
      </c>
      <c r="B14" s="555"/>
      <c r="C14" s="556" t="s">
        <v>469</v>
      </c>
      <c r="D14" s="557" t="s">
        <v>470</v>
      </c>
      <c r="E14" s="558" t="s">
        <v>393</v>
      </c>
      <c r="F14" s="559"/>
      <c r="G14" s="559">
        <v>3244.5</v>
      </c>
      <c r="H14" s="559">
        <f t="shared" si="0"/>
        <v>1622.25</v>
      </c>
      <c r="I14" s="456">
        <v>827039802</v>
      </c>
      <c r="J14" s="559"/>
      <c r="K14" s="559"/>
      <c r="L14" s="559">
        <f t="shared" si="1"/>
        <v>1622.25</v>
      </c>
      <c r="M14" s="560"/>
    </row>
    <row r="15" spans="1:13" s="117" customFormat="1" ht="24" customHeight="1">
      <c r="A15" s="546">
        <v>9</v>
      </c>
      <c r="B15" s="547"/>
      <c r="C15" s="548" t="s">
        <v>485</v>
      </c>
      <c r="D15" s="441" t="s">
        <v>486</v>
      </c>
      <c r="E15" s="549" t="s">
        <v>393</v>
      </c>
      <c r="F15" s="550"/>
      <c r="G15" s="550">
        <v>6300</v>
      </c>
      <c r="H15" s="550">
        <f t="shared" si="0"/>
        <v>3150</v>
      </c>
      <c r="I15" s="474">
        <v>827040193</v>
      </c>
      <c r="J15" s="550"/>
      <c r="K15" s="550"/>
      <c r="L15" s="550">
        <f t="shared" si="1"/>
        <v>3150</v>
      </c>
      <c r="M15" s="551"/>
    </row>
    <row r="16" spans="1:13" s="117" customFormat="1" ht="27" customHeight="1">
      <c r="A16" s="546">
        <v>10</v>
      </c>
      <c r="B16" s="547"/>
      <c r="C16" s="548" t="s">
        <v>471</v>
      </c>
      <c r="D16" s="441" t="s">
        <v>472</v>
      </c>
      <c r="E16" s="549" t="s">
        <v>393</v>
      </c>
      <c r="F16" s="550"/>
      <c r="G16" s="550">
        <v>1102.5</v>
      </c>
      <c r="H16" s="550">
        <f t="shared" si="0"/>
        <v>551.25</v>
      </c>
      <c r="I16" s="474">
        <v>827039594</v>
      </c>
      <c r="J16" s="550"/>
      <c r="K16" s="550"/>
      <c r="L16" s="550">
        <f t="shared" si="1"/>
        <v>551.25</v>
      </c>
      <c r="M16" s="551"/>
    </row>
    <row r="17" spans="1:14" s="117" customFormat="1" ht="24" customHeight="1">
      <c r="A17" s="546">
        <v>11</v>
      </c>
      <c r="B17" s="547"/>
      <c r="C17" s="548" t="s">
        <v>480</v>
      </c>
      <c r="D17" s="441" t="s">
        <v>329</v>
      </c>
      <c r="E17" s="549" t="s">
        <v>393</v>
      </c>
      <c r="F17" s="550"/>
      <c r="G17" s="550">
        <v>5600</v>
      </c>
      <c r="H17" s="550">
        <v>2800</v>
      </c>
      <c r="I17" s="474">
        <v>827039799</v>
      </c>
      <c r="J17" s="550"/>
      <c r="K17" s="550"/>
      <c r="L17" s="550">
        <v>2800</v>
      </c>
      <c r="M17" s="551"/>
    </row>
    <row r="18" spans="1:14" s="117" customFormat="1" ht="24" customHeight="1">
      <c r="A18" s="546">
        <v>12</v>
      </c>
      <c r="B18" s="547"/>
      <c r="C18" s="548" t="s">
        <v>510</v>
      </c>
      <c r="D18" s="441" t="s">
        <v>329</v>
      </c>
      <c r="E18" s="549" t="s">
        <v>393</v>
      </c>
      <c r="F18" s="550"/>
      <c r="G18" s="550">
        <v>6300</v>
      </c>
      <c r="H18" s="550">
        <f t="shared" si="0"/>
        <v>3150</v>
      </c>
      <c r="I18" s="474">
        <v>827040010</v>
      </c>
      <c r="J18" s="550"/>
      <c r="K18" s="550"/>
      <c r="L18" s="550">
        <f t="shared" si="1"/>
        <v>3150</v>
      </c>
      <c r="M18" s="551"/>
    </row>
    <row r="19" spans="1:14" s="428" customFormat="1" ht="23.25" customHeight="1">
      <c r="A19" s="564">
        <v>13</v>
      </c>
      <c r="B19" s="452">
        <f t="shared" ref="B19:B20" si="4">SUM(B18+1)</f>
        <v>1</v>
      </c>
      <c r="C19" s="453" t="s">
        <v>246</v>
      </c>
      <c r="D19" s="454" t="s">
        <v>426</v>
      </c>
      <c r="E19" s="454" t="s">
        <v>206</v>
      </c>
      <c r="F19" s="455"/>
      <c r="G19" s="455">
        <v>6300</v>
      </c>
      <c r="H19" s="559">
        <f t="shared" si="0"/>
        <v>3150</v>
      </c>
      <c r="I19" s="456">
        <v>827039519</v>
      </c>
      <c r="J19" s="455"/>
      <c r="K19" s="455"/>
      <c r="L19" s="559">
        <f t="shared" si="1"/>
        <v>3150</v>
      </c>
      <c r="M19" s="455"/>
      <c r="N19" s="565"/>
    </row>
    <row r="20" spans="1:14" s="428" customFormat="1" ht="30" customHeight="1">
      <c r="A20" s="566">
        <v>14</v>
      </c>
      <c r="B20" s="452">
        <f t="shared" si="4"/>
        <v>2</v>
      </c>
      <c r="C20" s="453" t="s">
        <v>438</v>
      </c>
      <c r="D20" s="454" t="s">
        <v>439</v>
      </c>
      <c r="E20" s="454" t="s">
        <v>206</v>
      </c>
      <c r="F20" s="455">
        <v>8500</v>
      </c>
      <c r="G20" s="455">
        <v>5600</v>
      </c>
      <c r="H20" s="559">
        <f t="shared" si="0"/>
        <v>2800</v>
      </c>
      <c r="I20" s="456"/>
      <c r="J20" s="455"/>
      <c r="K20" s="455"/>
      <c r="L20" s="559">
        <v>2800</v>
      </c>
      <c r="M20" s="455"/>
      <c r="N20" s="565"/>
    </row>
    <row r="21" spans="1:14" s="428" customFormat="1" ht="27" customHeight="1">
      <c r="A21" s="566">
        <v>15</v>
      </c>
      <c r="B21" s="452">
        <f>SUM(B19+1)</f>
        <v>2</v>
      </c>
      <c r="C21" s="453" t="s">
        <v>436</v>
      </c>
      <c r="D21" s="454" t="s">
        <v>435</v>
      </c>
      <c r="E21" s="454" t="s">
        <v>206</v>
      </c>
      <c r="F21" s="455">
        <v>8500</v>
      </c>
      <c r="G21" s="455">
        <v>8904</v>
      </c>
      <c r="H21" s="559">
        <v>4452</v>
      </c>
      <c r="I21" s="456">
        <v>827039853</v>
      </c>
      <c r="J21" s="455"/>
      <c r="K21" s="455"/>
      <c r="L21" s="559">
        <f t="shared" si="1"/>
        <v>4452</v>
      </c>
      <c r="M21" s="455"/>
      <c r="N21" s="565"/>
    </row>
    <row r="22" spans="1:14" s="117" customFormat="1" ht="25.5" customHeight="1">
      <c r="A22" s="552">
        <v>16</v>
      </c>
      <c r="B22" s="470">
        <f>SUM(B18+1)</f>
        <v>1</v>
      </c>
      <c r="C22" s="471" t="s">
        <v>455</v>
      </c>
      <c r="D22" s="472" t="s">
        <v>418</v>
      </c>
      <c r="E22" s="472" t="s">
        <v>206</v>
      </c>
      <c r="F22" s="473">
        <v>2800</v>
      </c>
      <c r="G22" s="473">
        <v>6300</v>
      </c>
      <c r="H22" s="550">
        <f t="shared" si="0"/>
        <v>3150</v>
      </c>
      <c r="I22" s="474">
        <v>827039209</v>
      </c>
      <c r="J22" s="473"/>
      <c r="K22" s="473"/>
      <c r="L22" s="550">
        <f t="shared" si="1"/>
        <v>3150</v>
      </c>
      <c r="M22" s="473"/>
      <c r="N22" s="553"/>
    </row>
    <row r="23" spans="1:14" s="117" customFormat="1" ht="24" customHeight="1">
      <c r="A23" s="546">
        <v>17</v>
      </c>
      <c r="B23" s="547"/>
      <c r="C23" s="548" t="s">
        <v>466</v>
      </c>
      <c r="D23" s="441" t="s">
        <v>473</v>
      </c>
      <c r="E23" s="549" t="s">
        <v>393</v>
      </c>
      <c r="F23" s="550"/>
      <c r="G23" s="550">
        <v>6300</v>
      </c>
      <c r="H23" s="550">
        <f t="shared" si="0"/>
        <v>3150</v>
      </c>
      <c r="I23" s="474">
        <v>827039861</v>
      </c>
      <c r="J23" s="550"/>
      <c r="K23" s="550"/>
      <c r="L23" s="550">
        <f t="shared" si="1"/>
        <v>3150</v>
      </c>
      <c r="M23" s="551"/>
    </row>
    <row r="24" spans="1:14" ht="22.5" customHeight="1">
      <c r="A24" s="284"/>
      <c r="B24" s="284"/>
      <c r="C24" s="284"/>
      <c r="D24" s="284"/>
      <c r="E24" s="343" t="s">
        <v>135</v>
      </c>
      <c r="F24" s="285"/>
      <c r="G24" s="278">
        <f t="shared" ref="G24:L24" si="5">SUM(G7:G23)</f>
        <v>81718</v>
      </c>
      <c r="H24" s="278">
        <f t="shared" si="5"/>
        <v>40859</v>
      </c>
      <c r="I24" s="377"/>
      <c r="J24" s="278">
        <f t="shared" si="5"/>
        <v>0</v>
      </c>
      <c r="K24" s="278">
        <f t="shared" si="5"/>
        <v>0</v>
      </c>
      <c r="L24" s="278">
        <f t="shared" si="5"/>
        <v>40859</v>
      </c>
      <c r="M24" s="229"/>
    </row>
    <row r="25" spans="1:14" ht="15.75" customHeight="1">
      <c r="M25" s="2"/>
    </row>
    <row r="26" spans="1:14">
      <c r="A26" s="50"/>
      <c r="B26" s="50"/>
      <c r="C26" s="50"/>
      <c r="D26" s="169"/>
      <c r="E26" s="97"/>
      <c r="F26" s="97"/>
      <c r="G26" s="97"/>
      <c r="H26" s="169"/>
      <c r="I26" s="169"/>
      <c r="J26" s="169"/>
      <c r="K26" s="169"/>
      <c r="L26" s="169"/>
      <c r="M26" s="2"/>
    </row>
    <row r="27" spans="1:14">
      <c r="A27" s="50" t="s">
        <v>186</v>
      </c>
      <c r="B27" s="50"/>
      <c r="C27" s="50"/>
      <c r="D27" s="169"/>
      <c r="E27" s="97"/>
      <c r="F27" s="97"/>
      <c r="G27" s="97"/>
      <c r="H27" s="478" t="s">
        <v>67</v>
      </c>
      <c r="I27" s="478"/>
      <c r="J27" s="478"/>
      <c r="K27" s="478"/>
      <c r="L27" s="169"/>
      <c r="M27" s="2"/>
    </row>
    <row r="28" spans="1:14">
      <c r="A28" s="103"/>
      <c r="B28" s="103"/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2"/>
    </row>
    <row r="29" spans="1:14">
      <c r="A29" s="230" t="s">
        <v>474</v>
      </c>
      <c r="B29" s="50"/>
      <c r="C29" s="50"/>
      <c r="D29" s="169"/>
      <c r="E29" s="97"/>
      <c r="F29" s="97"/>
      <c r="G29" s="108"/>
      <c r="H29" s="169" t="s">
        <v>475</v>
      </c>
      <c r="I29" s="169"/>
      <c r="J29" s="169"/>
      <c r="K29" s="169"/>
      <c r="L29" s="169"/>
      <c r="M29" s="2"/>
    </row>
    <row r="30" spans="1:14">
      <c r="A30" s="230"/>
      <c r="B30" s="50"/>
      <c r="C30" s="50"/>
      <c r="D30" s="264"/>
      <c r="E30" s="264"/>
      <c r="F30" s="97"/>
      <c r="G30" s="97"/>
      <c r="H30" s="50"/>
      <c r="I30" s="50"/>
      <c r="J30" s="50"/>
      <c r="K30" s="50"/>
      <c r="L30" s="107"/>
      <c r="M30" s="2"/>
    </row>
    <row r="31" spans="1:14">
      <c r="A31" s="230"/>
      <c r="B31" s="50"/>
      <c r="C31" s="50"/>
      <c r="D31" s="264"/>
      <c r="E31" s="264"/>
      <c r="F31" s="97"/>
      <c r="G31" s="97"/>
      <c r="H31" s="50"/>
      <c r="I31" s="50"/>
      <c r="J31" s="50"/>
      <c r="K31" s="50"/>
      <c r="L31" s="107"/>
      <c r="M31" s="2"/>
    </row>
  </sheetData>
  <sheetProtection selectLockedCells="1" selectUnlockedCells="1"/>
  <mergeCells count="5">
    <mergeCell ref="A6:C6"/>
    <mergeCell ref="A4:M4"/>
    <mergeCell ref="A2:M2"/>
    <mergeCell ref="A3:M3"/>
    <mergeCell ref="H27:K2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5"/>
  <sheetViews>
    <sheetView zoomScaleNormal="100" workbookViewId="0">
      <selection activeCell="E20" sqref="E20:G20"/>
    </sheetView>
  </sheetViews>
  <sheetFormatPr baseColWidth="10" defaultRowHeight="1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>
      <c r="A1" s="517" t="s">
        <v>490</v>
      </c>
      <c r="B1" s="517"/>
      <c r="C1" s="517"/>
      <c r="D1" s="517"/>
      <c r="E1" s="517"/>
      <c r="F1" s="517"/>
      <c r="G1" s="517"/>
    </row>
    <row r="2" spans="1:8" ht="24" customHeight="1">
      <c r="A2" s="518" t="s">
        <v>496</v>
      </c>
      <c r="B2" s="518"/>
      <c r="C2" s="518"/>
      <c r="D2" s="518"/>
      <c r="E2" s="518"/>
      <c r="F2" s="518"/>
      <c r="G2" s="518"/>
    </row>
    <row r="3" spans="1:8" ht="28.5" customHeight="1">
      <c r="A3" s="518" t="s">
        <v>536</v>
      </c>
      <c r="B3" s="518"/>
      <c r="C3" s="518"/>
      <c r="D3" s="518"/>
      <c r="E3" s="518"/>
      <c r="F3" s="518"/>
      <c r="G3" s="518"/>
    </row>
    <row r="4" spans="1:8" ht="15.75">
      <c r="B4" s="210"/>
      <c r="C4" s="210"/>
      <c r="G4" s="180"/>
    </row>
    <row r="5" spans="1:8" ht="1.1499999999999999" customHeight="1">
      <c r="B5" s="210"/>
      <c r="C5" s="210"/>
      <c r="G5" s="180"/>
    </row>
    <row r="6" spans="1:8" ht="15.75">
      <c r="B6" s="210"/>
      <c r="C6" s="210"/>
      <c r="G6" s="180"/>
    </row>
    <row r="7" spans="1:8" ht="18.75" customHeight="1">
      <c r="A7" s="344" t="s">
        <v>401</v>
      </c>
      <c r="B7" s="344" t="s">
        <v>3</v>
      </c>
      <c r="C7" s="344"/>
      <c r="D7" s="344" t="s">
        <v>330</v>
      </c>
      <c r="E7" s="379" t="s">
        <v>400</v>
      </c>
      <c r="F7" s="344" t="s">
        <v>400</v>
      </c>
      <c r="G7" s="345" t="s">
        <v>14</v>
      </c>
    </row>
    <row r="8" spans="1:8" s="573" customFormat="1" ht="31.5" customHeight="1">
      <c r="A8" s="567">
        <v>1</v>
      </c>
      <c r="B8" s="568" t="s">
        <v>454</v>
      </c>
      <c r="C8" s="568"/>
      <c r="D8" s="569" t="s">
        <v>422</v>
      </c>
      <c r="E8" s="541"/>
      <c r="F8" s="570">
        <v>420</v>
      </c>
      <c r="G8" s="571"/>
      <c r="H8" s="572"/>
    </row>
    <row r="9" spans="1:8" s="573" customFormat="1" ht="30.75" customHeight="1">
      <c r="A9" s="567">
        <v>2</v>
      </c>
      <c r="B9" s="568" t="s">
        <v>454</v>
      </c>
      <c r="C9" s="568"/>
      <c r="D9" s="569" t="s">
        <v>433</v>
      </c>
      <c r="E9" s="541"/>
      <c r="F9" s="570">
        <v>350</v>
      </c>
      <c r="G9" s="571"/>
      <c r="H9" s="572"/>
    </row>
    <row r="10" spans="1:8" s="573" customFormat="1" ht="29.25" customHeight="1">
      <c r="A10" s="567">
        <v>3</v>
      </c>
      <c r="B10" s="568" t="s">
        <v>515</v>
      </c>
      <c r="C10" s="568"/>
      <c r="D10" s="569" t="s">
        <v>171</v>
      </c>
      <c r="E10" s="541">
        <v>827040134</v>
      </c>
      <c r="F10" s="570">
        <v>1150</v>
      </c>
      <c r="G10" s="571"/>
    </row>
    <row r="11" spans="1:8" s="573" customFormat="1" ht="29.25" customHeight="1">
      <c r="A11" s="567">
        <v>4</v>
      </c>
      <c r="B11" s="568" t="s">
        <v>484</v>
      </c>
      <c r="C11" s="568"/>
      <c r="D11" s="569" t="s">
        <v>430</v>
      </c>
      <c r="E11" s="541"/>
      <c r="F11" s="570">
        <v>700</v>
      </c>
      <c r="G11" s="571"/>
    </row>
    <row r="12" spans="1:8" s="573" customFormat="1" ht="29.25" customHeight="1">
      <c r="A12" s="567">
        <v>5</v>
      </c>
      <c r="B12" s="568" t="s">
        <v>431</v>
      </c>
      <c r="C12" s="568"/>
      <c r="D12" s="569" t="s">
        <v>432</v>
      </c>
      <c r="E12" s="541"/>
      <c r="F12" s="570">
        <v>498</v>
      </c>
      <c r="G12" s="571"/>
    </row>
    <row r="13" spans="1:8" s="573" customFormat="1" ht="30.75" customHeight="1">
      <c r="A13" s="567">
        <v>6</v>
      </c>
      <c r="B13" s="568" t="s">
        <v>514</v>
      </c>
      <c r="C13" s="568"/>
      <c r="D13" s="569" t="s">
        <v>462</v>
      </c>
      <c r="E13" s="541">
        <v>827039535</v>
      </c>
      <c r="F13" s="570">
        <v>1150</v>
      </c>
      <c r="G13" s="574"/>
      <c r="H13" s="575"/>
    </row>
    <row r="14" spans="1:8" s="2" customFormat="1" ht="21" customHeight="1">
      <c r="D14" s="209" t="s">
        <v>172</v>
      </c>
      <c r="E14" s="380"/>
      <c r="F14" s="346">
        <f>SUM(F8:F13)</f>
        <v>4268</v>
      </c>
    </row>
    <row r="15" spans="1:8" s="2" customFormat="1" ht="21" customHeight="1">
      <c r="D15" s="255"/>
      <c r="E15" s="256"/>
      <c r="F15" s="256"/>
    </row>
    <row r="16" spans="1:8" s="2" customFormat="1" ht="21" customHeight="1">
      <c r="D16" s="255"/>
      <c r="E16" s="256"/>
      <c r="F16" s="256"/>
    </row>
    <row r="17" spans="1:8" s="2" customFormat="1" ht="21" customHeight="1">
      <c r="B17" s="97"/>
      <c r="C17" s="97"/>
      <c r="D17" s="50"/>
      <c r="E17" s="169"/>
      <c r="F17" s="169"/>
      <c r="G17" s="97"/>
      <c r="H17" s="97"/>
    </row>
    <row r="18" spans="1:8" s="2" customFormat="1" ht="22.5" customHeight="1">
      <c r="B18" s="50"/>
      <c r="C18" s="50"/>
      <c r="D18" s="50"/>
      <c r="E18" s="169"/>
      <c r="F18" s="169"/>
      <c r="G18" s="97"/>
      <c r="H18" s="97"/>
    </row>
    <row r="19" spans="1:8" s="2" customFormat="1" ht="22.5" customHeight="1">
      <c r="B19" s="262" t="s">
        <v>26</v>
      </c>
      <c r="C19" s="361"/>
      <c r="D19" s="478" t="s">
        <v>408</v>
      </c>
      <c r="E19" s="478"/>
      <c r="F19" s="478"/>
      <c r="G19" s="478"/>
      <c r="H19" s="95"/>
    </row>
    <row r="20" spans="1:8" s="2" customFormat="1" ht="34.5" customHeight="1">
      <c r="B20" s="263"/>
      <c r="C20" s="362"/>
      <c r="D20" s="259"/>
      <c r="E20" s="478"/>
      <c r="F20" s="478"/>
      <c r="G20" s="478"/>
      <c r="H20" s="97"/>
    </row>
    <row r="21" spans="1:8" s="2" customFormat="1" ht="34.5" customHeight="1">
      <c r="B21" s="245" t="s">
        <v>474</v>
      </c>
      <c r="C21" s="362"/>
      <c r="D21" s="478" t="s">
        <v>507</v>
      </c>
      <c r="E21" s="478"/>
      <c r="F21" s="478"/>
      <c r="G21" s="478"/>
      <c r="H21" s="97"/>
    </row>
    <row r="22" spans="1:8" s="2" customFormat="1" ht="34.5" customHeight="1">
      <c r="B22" s="245"/>
      <c r="C22" s="362"/>
      <c r="D22" s="244"/>
      <c r="E22" s="244"/>
      <c r="F22" s="277"/>
      <c r="G22" s="244"/>
      <c r="H22" s="97"/>
    </row>
    <row r="23" spans="1:8" s="2" customFormat="1" ht="34.5" customHeight="1">
      <c r="B23" s="245"/>
      <c r="C23" s="362"/>
      <c r="D23" s="244"/>
      <c r="E23" s="244"/>
      <c r="F23" s="277"/>
      <c r="G23" s="244"/>
      <c r="H23" s="97"/>
    </row>
    <row r="24" spans="1:8" s="2" customFormat="1" ht="34.5" customHeight="1">
      <c r="B24" s="273"/>
      <c r="C24" s="362"/>
      <c r="D24" s="272"/>
      <c r="E24" s="272"/>
      <c r="F24" s="277"/>
      <c r="G24" s="272"/>
      <c r="H24" s="97"/>
    </row>
    <row r="25" spans="1:8" s="2" customFormat="1" ht="34.5" customHeight="1">
      <c r="B25" s="273"/>
      <c r="C25" s="362"/>
      <c r="D25" s="272"/>
      <c r="E25" s="272"/>
      <c r="F25" s="277"/>
      <c r="G25" s="272"/>
      <c r="H25" s="97"/>
    </row>
    <row r="26" spans="1:8" s="2" customFormat="1" ht="34.5" customHeight="1">
      <c r="B26" s="273"/>
      <c r="C26" s="362"/>
      <c r="D26" s="272"/>
      <c r="E26" s="272"/>
      <c r="F26" s="277"/>
      <c r="G26" s="272"/>
      <c r="H26" s="97"/>
    </row>
    <row r="27" spans="1:8" s="2" customFormat="1" ht="29.25" customHeight="1">
      <c r="B27" s="89"/>
      <c r="C27" s="89"/>
      <c r="D27" s="90"/>
      <c r="E27" s="81"/>
      <c r="F27" s="81"/>
      <c r="G27" s="82"/>
      <c r="H27" s="82"/>
    </row>
    <row r="28" spans="1:8" s="2" customFormat="1" ht="29.25" customHeight="1">
      <c r="B28" s="89"/>
      <c r="C28" s="89"/>
      <c r="D28" s="90"/>
      <c r="E28" s="81"/>
      <c r="F28" s="81"/>
      <c r="G28" s="243"/>
      <c r="H28" s="243"/>
    </row>
    <row r="29" spans="1:8" s="2" customFormat="1" ht="23.25" customHeight="1">
      <c r="A29" s="517" t="s">
        <v>491</v>
      </c>
      <c r="B29" s="517"/>
      <c r="C29" s="517"/>
      <c r="D29" s="517"/>
      <c r="E29" s="517"/>
      <c r="F29" s="517"/>
      <c r="G29" s="517"/>
      <c r="H29" s="254"/>
    </row>
    <row r="30" spans="1:8" s="2" customFormat="1" ht="24.75" customHeight="1">
      <c r="A30" s="519" t="s">
        <v>399</v>
      </c>
      <c r="B30" s="519"/>
      <c r="C30" s="519"/>
      <c r="D30" s="519"/>
      <c r="E30" s="519"/>
      <c r="F30" s="519"/>
      <c r="G30" s="519"/>
      <c r="H30" s="254"/>
    </row>
    <row r="31" spans="1:8" s="2" customFormat="1" ht="24" customHeight="1">
      <c r="A31" s="518" t="s">
        <v>537</v>
      </c>
      <c r="B31" s="518"/>
      <c r="C31" s="518"/>
      <c r="D31" s="518"/>
      <c r="E31" s="518"/>
      <c r="F31" s="518"/>
      <c r="G31" s="518"/>
      <c r="H31" s="254"/>
    </row>
    <row r="32" spans="1:8" s="2" customFormat="1" ht="25.5" customHeight="1">
      <c r="B32" s="248"/>
      <c r="C32" s="248"/>
      <c r="D32" s="247"/>
      <c r="E32" s="223"/>
      <c r="F32" s="223"/>
      <c r="G32" s="254"/>
      <c r="H32" s="254"/>
    </row>
    <row r="33" spans="1:8" s="2" customFormat="1" ht="23.25" customHeight="1">
      <c r="A33" s="246" t="s">
        <v>401</v>
      </c>
      <c r="B33" s="240" t="s">
        <v>3</v>
      </c>
      <c r="C33" s="347" t="s">
        <v>278</v>
      </c>
      <c r="D33" s="240" t="s">
        <v>330</v>
      </c>
      <c r="E33" s="246" t="s">
        <v>400</v>
      </c>
      <c r="F33" s="246" t="s">
        <v>400</v>
      </c>
      <c r="G33" s="241" t="s">
        <v>14</v>
      </c>
      <c r="H33" s="254"/>
    </row>
    <row r="34" spans="1:8" s="117" customFormat="1" ht="24.75" customHeight="1">
      <c r="A34" s="576">
        <v>1</v>
      </c>
      <c r="B34" s="577" t="s">
        <v>403</v>
      </c>
      <c r="C34" s="578">
        <v>827039950</v>
      </c>
      <c r="D34" s="579" t="s">
        <v>404</v>
      </c>
      <c r="E34" s="580"/>
      <c r="F34" s="580">
        <v>1360</v>
      </c>
      <c r="G34" s="581"/>
      <c r="H34" s="582"/>
    </row>
    <row r="35" spans="1:8" s="117" customFormat="1" ht="24.75" customHeight="1">
      <c r="A35" s="576">
        <v>2</v>
      </c>
      <c r="B35" s="577" t="s">
        <v>523</v>
      </c>
      <c r="C35" s="578">
        <v>827039683</v>
      </c>
      <c r="D35" s="579" t="s">
        <v>419</v>
      </c>
      <c r="E35" s="580"/>
      <c r="F35" s="580">
        <v>1150</v>
      </c>
      <c r="G35" s="581"/>
      <c r="H35" s="582"/>
    </row>
    <row r="36" spans="1:8" s="117" customFormat="1" ht="30.75" customHeight="1">
      <c r="A36" s="576">
        <v>3</v>
      </c>
      <c r="B36" s="577" t="s">
        <v>516</v>
      </c>
      <c r="C36" s="578">
        <v>827040339</v>
      </c>
      <c r="D36" s="579" t="s">
        <v>434</v>
      </c>
      <c r="E36" s="580"/>
      <c r="F36" s="580">
        <v>1150</v>
      </c>
      <c r="G36" s="581"/>
      <c r="H36" s="582"/>
    </row>
    <row r="37" spans="1:8" s="117" customFormat="1" ht="24.75" customHeight="1">
      <c r="A37" s="583">
        <v>4</v>
      </c>
      <c r="B37" s="584" t="s">
        <v>508</v>
      </c>
      <c r="C37" s="585">
        <v>827039713</v>
      </c>
      <c r="D37" s="586" t="s">
        <v>509</v>
      </c>
      <c r="E37" s="587"/>
      <c r="F37" s="587">
        <v>420</v>
      </c>
      <c r="G37" s="588"/>
      <c r="H37" s="582"/>
    </row>
    <row r="38" spans="1:8" s="2" customFormat="1" ht="26.25" customHeight="1">
      <c r="A38" s="16"/>
      <c r="B38" s="16"/>
      <c r="C38" s="16"/>
      <c r="D38" s="209" t="s">
        <v>172</v>
      </c>
      <c r="E38" s="381"/>
      <c r="F38" s="381">
        <f>SUM(F34:F37)</f>
        <v>4080</v>
      </c>
      <c r="H38" s="254"/>
    </row>
    <row r="39" spans="1:8" s="2" customFormat="1" ht="30" customHeight="1">
      <c r="B39" s="249"/>
      <c r="C39" s="249"/>
      <c r="D39" s="250"/>
      <c r="E39" s="223"/>
      <c r="F39" s="223"/>
      <c r="G39" s="254"/>
      <c r="H39" s="254"/>
    </row>
    <row r="40" spans="1:8" s="2" customFormat="1" ht="30" customHeight="1">
      <c r="B40" s="249"/>
      <c r="C40" s="249"/>
      <c r="D40" s="250"/>
      <c r="E40" s="223"/>
      <c r="F40" s="223"/>
      <c r="G40" s="254"/>
      <c r="H40" s="254"/>
    </row>
    <row r="41" spans="1:8" s="2" customFormat="1" ht="30" customHeight="1">
      <c r="B41" s="249"/>
      <c r="C41" s="249"/>
      <c r="D41" s="250"/>
      <c r="E41" s="223"/>
      <c r="F41" s="223"/>
      <c r="G41" s="254"/>
      <c r="H41" s="254"/>
    </row>
    <row r="42" spans="1:8" ht="30.75" customHeight="1">
      <c r="B42" s="249"/>
      <c r="C42" s="249"/>
      <c r="D42" s="250"/>
      <c r="E42" s="251"/>
      <c r="F42" s="251"/>
      <c r="G42" s="254"/>
      <c r="H42" s="254"/>
    </row>
    <row r="43" spans="1:8" ht="26.25" customHeight="1">
      <c r="B43" s="249"/>
      <c r="C43" s="249"/>
      <c r="D43" s="252"/>
      <c r="E43" s="251"/>
      <c r="F43" s="251"/>
      <c r="G43" s="254"/>
      <c r="H43" s="254"/>
    </row>
    <row r="44" spans="1:8" ht="27" customHeight="1">
      <c r="B44" s="262" t="s">
        <v>26</v>
      </c>
      <c r="C44" s="361"/>
      <c r="D44" s="478" t="s">
        <v>408</v>
      </c>
      <c r="E44" s="478"/>
      <c r="F44" s="478"/>
      <c r="G44" s="478"/>
      <c r="H44" s="169"/>
    </row>
    <row r="45" spans="1:8" ht="29.25" customHeight="1">
      <c r="B45" s="263"/>
      <c r="C45" s="362"/>
      <c r="D45" s="262"/>
      <c r="E45" s="478"/>
      <c r="F45" s="478"/>
      <c r="G45" s="478"/>
      <c r="H45" s="169"/>
    </row>
    <row r="46" spans="1:8" ht="27" customHeight="1">
      <c r="B46" s="263" t="s">
        <v>474</v>
      </c>
      <c r="C46" s="362"/>
      <c r="D46" s="478" t="s">
        <v>475</v>
      </c>
      <c r="E46" s="478"/>
      <c r="F46" s="478"/>
      <c r="G46" s="478"/>
      <c r="H46" s="253"/>
    </row>
    <row r="47" spans="1:8" ht="27" customHeight="1">
      <c r="B47" s="106"/>
      <c r="C47" s="106"/>
      <c r="D47" s="252"/>
      <c r="E47" s="251"/>
      <c r="F47" s="251"/>
      <c r="G47" s="253"/>
      <c r="H47" s="253"/>
    </row>
    <row r="48" spans="1:8" ht="30.75" customHeight="1">
      <c r="B48" s="280"/>
      <c r="C48" s="280"/>
      <c r="D48" s="280"/>
      <c r="E48" s="280"/>
      <c r="F48" s="280"/>
      <c r="G48" s="280"/>
      <c r="H48" s="280"/>
    </row>
    <row r="49" spans="2:8" ht="29.25" customHeight="1">
      <c r="B49" s="280"/>
      <c r="C49" s="280"/>
      <c r="D49" s="280"/>
      <c r="E49" s="280"/>
      <c r="F49" s="280"/>
      <c r="G49" s="280"/>
      <c r="H49" s="280"/>
    </row>
    <row r="50" spans="2:8" ht="32.25" customHeight="1">
      <c r="B50" s="280"/>
      <c r="C50" s="280"/>
      <c r="D50" s="280"/>
      <c r="E50" s="280"/>
      <c r="F50" s="280"/>
      <c r="G50" s="280"/>
      <c r="H50" s="280"/>
    </row>
    <row r="51" spans="2:8" ht="33.75" customHeight="1">
      <c r="B51" s="280"/>
      <c r="C51" s="280"/>
      <c r="D51" s="280"/>
      <c r="E51" s="280"/>
      <c r="F51" s="280"/>
      <c r="G51" s="280"/>
      <c r="H51" s="280"/>
    </row>
    <row r="52" spans="2:8" ht="15.75">
      <c r="B52" s="249"/>
      <c r="C52" s="249"/>
      <c r="D52" s="223"/>
      <c r="E52" s="251"/>
      <c r="F52" s="251"/>
      <c r="G52" s="279"/>
      <c r="H52" s="279"/>
    </row>
    <row r="53" spans="2:8" ht="15.75">
      <c r="B53" s="249"/>
      <c r="C53" s="249"/>
      <c r="D53" s="223"/>
      <c r="E53" s="251"/>
      <c r="F53" s="251"/>
      <c r="G53" s="279"/>
      <c r="H53" s="279"/>
    </row>
    <row r="54" spans="2:8" ht="15.75">
      <c r="B54" s="225"/>
      <c r="C54" s="225"/>
      <c r="D54" s="226"/>
      <c r="E54" s="227"/>
      <c r="F54" s="227"/>
      <c r="G54" s="222"/>
      <c r="H54" s="210"/>
    </row>
    <row r="55" spans="2:8" ht="15.75">
      <c r="B55" s="228"/>
      <c r="C55" s="228"/>
      <c r="D55" s="226"/>
      <c r="E55" s="224"/>
      <c r="F55" s="224"/>
      <c r="G55" s="190"/>
      <c r="H55" s="210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H206"/>
  <sheetViews>
    <sheetView tabSelected="1" workbookViewId="0">
      <selection activeCell="A18" sqref="A18:XFD18"/>
    </sheetView>
  </sheetViews>
  <sheetFormatPr baseColWidth="10" defaultRowHeight="1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>
      <c r="B3" s="520" t="s">
        <v>0</v>
      </c>
      <c r="C3" s="520"/>
      <c r="D3" s="520"/>
      <c r="E3" s="520"/>
      <c r="F3" s="520"/>
      <c r="G3" s="520"/>
      <c r="H3" s="520"/>
    </row>
    <row r="4" spans="1:8" ht="18.75">
      <c r="B4" s="520" t="s">
        <v>492</v>
      </c>
      <c r="C4" s="520"/>
      <c r="D4" s="520"/>
      <c r="E4" s="520"/>
      <c r="F4" s="520"/>
      <c r="G4" s="520"/>
      <c r="H4" s="520"/>
    </row>
    <row r="5" spans="1:8" ht="26.25" customHeight="1">
      <c r="B5" s="523" t="s">
        <v>538</v>
      </c>
      <c r="C5" s="523"/>
      <c r="D5" s="523"/>
      <c r="E5" s="523"/>
      <c r="F5" s="523"/>
      <c r="G5" s="523"/>
      <c r="H5" s="402"/>
    </row>
    <row r="6" spans="1:8" ht="18.75">
      <c r="B6" s="349"/>
      <c r="C6" s="210"/>
      <c r="D6" s="210"/>
      <c r="E6" s="210"/>
      <c r="F6" s="210"/>
      <c r="G6" s="210"/>
      <c r="H6" s="210"/>
    </row>
    <row r="7" spans="1:8" ht="15.75">
      <c r="B7" s="288"/>
      <c r="C7" s="210"/>
      <c r="D7" s="210"/>
      <c r="E7" s="210"/>
      <c r="F7" s="210"/>
      <c r="G7" s="210"/>
      <c r="H7" s="210"/>
    </row>
    <row r="8" spans="1:8" ht="15.75">
      <c r="B8" s="350"/>
      <c r="C8" s="210"/>
      <c r="D8" s="210"/>
      <c r="E8" s="210"/>
      <c r="F8" s="210"/>
      <c r="G8" s="210"/>
      <c r="H8" s="210"/>
    </row>
    <row r="9" spans="1:8" ht="15.75">
      <c r="A9" s="246" t="s">
        <v>493</v>
      </c>
      <c r="B9" s="347" t="s">
        <v>193</v>
      </c>
      <c r="C9" s="347" t="s">
        <v>3</v>
      </c>
      <c r="D9" s="347"/>
      <c r="E9" s="347" t="s">
        <v>194</v>
      </c>
      <c r="F9" s="347" t="s">
        <v>172</v>
      </c>
      <c r="G9" s="347" t="s">
        <v>14</v>
      </c>
      <c r="H9" s="210"/>
    </row>
    <row r="10" spans="1:8" ht="15.75">
      <c r="A10" s="175"/>
      <c r="B10" s="175"/>
      <c r="C10" s="66"/>
      <c r="D10" s="66"/>
      <c r="E10" s="66"/>
      <c r="F10" s="66"/>
      <c r="G10" s="348"/>
      <c r="H10" s="210"/>
    </row>
    <row r="11" spans="1:8" s="117" customFormat="1" ht="18" customHeight="1">
      <c r="A11" s="576">
        <v>1</v>
      </c>
      <c r="B11" s="576" t="s">
        <v>195</v>
      </c>
      <c r="C11" s="589" t="s">
        <v>261</v>
      </c>
      <c r="D11" s="412">
        <v>827040401</v>
      </c>
      <c r="E11" s="590">
        <v>500</v>
      </c>
      <c r="F11" s="591">
        <f>E11</f>
        <v>500</v>
      </c>
      <c r="G11" s="589"/>
      <c r="H11" s="544"/>
    </row>
    <row r="12" spans="1:8" s="117" customFormat="1" ht="20.25" customHeight="1">
      <c r="A12" s="576">
        <v>2</v>
      </c>
      <c r="B12" s="592" t="s">
        <v>195</v>
      </c>
      <c r="C12" s="593" t="s">
        <v>196</v>
      </c>
      <c r="D12" s="412">
        <v>827039500</v>
      </c>
      <c r="E12" s="590">
        <v>500</v>
      </c>
      <c r="F12" s="591">
        <f>SUM(E12:E12)</f>
        <v>500</v>
      </c>
      <c r="G12" s="589"/>
      <c r="H12" s="544"/>
    </row>
    <row r="13" spans="1:8" s="117" customFormat="1" ht="20.25" customHeight="1">
      <c r="A13" s="576">
        <v>3</v>
      </c>
      <c r="B13" s="576" t="s">
        <v>198</v>
      </c>
      <c r="C13" s="589" t="s">
        <v>199</v>
      </c>
      <c r="D13" s="412">
        <v>827040053</v>
      </c>
      <c r="E13" s="590">
        <v>500</v>
      </c>
      <c r="F13" s="591">
        <f t="shared" ref="F13:F18" si="0">SUM(E13:E13)</f>
        <v>500</v>
      </c>
      <c r="G13" s="589"/>
      <c r="H13" s="544"/>
    </row>
    <row r="14" spans="1:8" s="117" customFormat="1" ht="20.25" customHeight="1">
      <c r="A14" s="576">
        <v>4</v>
      </c>
      <c r="B14" s="576" t="s">
        <v>198</v>
      </c>
      <c r="C14" s="589" t="s">
        <v>200</v>
      </c>
      <c r="D14" s="412">
        <v>827040096</v>
      </c>
      <c r="E14" s="590">
        <v>500</v>
      </c>
      <c r="F14" s="591">
        <f t="shared" si="0"/>
        <v>500</v>
      </c>
      <c r="G14" s="589"/>
      <c r="H14" s="544"/>
    </row>
    <row r="15" spans="1:8" s="117" customFormat="1" ht="20.25" customHeight="1">
      <c r="A15" s="576">
        <v>5</v>
      </c>
      <c r="B15" s="576" t="s">
        <v>201</v>
      </c>
      <c r="C15" s="589" t="s">
        <v>202</v>
      </c>
      <c r="D15" s="412">
        <v>827040568</v>
      </c>
      <c r="E15" s="590">
        <v>720</v>
      </c>
      <c r="F15" s="591">
        <f t="shared" si="0"/>
        <v>720</v>
      </c>
      <c r="G15" s="589"/>
      <c r="H15" s="544"/>
    </row>
    <row r="16" spans="1:8" s="117" customFormat="1" ht="20.25" customHeight="1">
      <c r="A16" s="576">
        <v>6</v>
      </c>
      <c r="B16" s="576" t="s">
        <v>201</v>
      </c>
      <c r="C16" s="589" t="s">
        <v>203</v>
      </c>
      <c r="D16" s="412">
        <v>827040541</v>
      </c>
      <c r="E16" s="590">
        <v>720</v>
      </c>
      <c r="F16" s="591">
        <f t="shared" si="0"/>
        <v>720</v>
      </c>
      <c r="G16" s="589"/>
      <c r="H16" s="544"/>
    </row>
    <row r="17" spans="1:8" s="117" customFormat="1" ht="18.75" customHeight="1">
      <c r="A17" s="411">
        <v>7</v>
      </c>
      <c r="B17" s="576" t="s">
        <v>204</v>
      </c>
      <c r="C17" s="589" t="s">
        <v>205</v>
      </c>
      <c r="D17" s="412">
        <v>827040347</v>
      </c>
      <c r="E17" s="590">
        <v>560</v>
      </c>
      <c r="F17" s="591">
        <f t="shared" si="0"/>
        <v>560</v>
      </c>
      <c r="G17" s="594"/>
      <c r="H17" s="544"/>
    </row>
    <row r="18" spans="1:8" s="117" customFormat="1" ht="18" customHeight="1">
      <c r="A18" s="411">
        <v>8</v>
      </c>
      <c r="B18" s="576" t="s">
        <v>204</v>
      </c>
      <c r="C18" s="589" t="s">
        <v>502</v>
      </c>
      <c r="D18" s="412">
        <v>827040576</v>
      </c>
      <c r="E18" s="590">
        <v>560</v>
      </c>
      <c r="F18" s="591">
        <f t="shared" si="0"/>
        <v>560</v>
      </c>
      <c r="G18" s="594"/>
      <c r="H18" s="544"/>
    </row>
    <row r="19" spans="1:8" ht="15.75">
      <c r="B19" s="288"/>
      <c r="C19" s="351" t="s">
        <v>495</v>
      </c>
      <c r="D19" s="351"/>
      <c r="E19" s="352">
        <f>SUM(E11:E18)</f>
        <v>4560</v>
      </c>
      <c r="F19" s="352">
        <f>SUM(F11:F18)</f>
        <v>4560</v>
      </c>
      <c r="G19" s="351"/>
      <c r="H19" s="210"/>
    </row>
    <row r="20" spans="1:8" ht="15.75">
      <c r="B20" s="288"/>
      <c r="C20" s="233"/>
      <c r="D20" s="233"/>
      <c r="E20" s="234"/>
      <c r="F20" s="234"/>
      <c r="G20" s="210"/>
      <c r="H20" s="210"/>
    </row>
    <row r="21" spans="1:8" ht="31.15" customHeight="1">
      <c r="B21" s="288"/>
      <c r="C21" s="235" t="s">
        <v>197</v>
      </c>
      <c r="D21" s="235"/>
      <c r="E21" s="236"/>
      <c r="F21" s="521" t="s">
        <v>494</v>
      </c>
      <c r="G21" s="521"/>
      <c r="H21" s="235"/>
    </row>
    <row r="22" spans="1:8" ht="15.75">
      <c r="B22" s="288"/>
      <c r="C22" s="210"/>
      <c r="D22" s="210"/>
      <c r="E22" s="237"/>
      <c r="F22" s="237"/>
      <c r="G22" s="210"/>
      <c r="H22" s="210"/>
    </row>
    <row r="23" spans="1:8" ht="15.75">
      <c r="B23" s="288"/>
      <c r="C23" s="210"/>
      <c r="D23" s="210"/>
      <c r="E23" s="237"/>
      <c r="F23" s="237"/>
      <c r="G23" s="210"/>
      <c r="H23" s="210"/>
    </row>
    <row r="24" spans="1:8" ht="15.75">
      <c r="B24" s="288"/>
      <c r="C24" s="231" t="s">
        <v>474</v>
      </c>
      <c r="D24" s="288"/>
      <c r="E24" s="522" t="s">
        <v>475</v>
      </c>
      <c r="F24" s="522"/>
      <c r="G24" s="522"/>
      <c r="H24" s="210"/>
    </row>
    <row r="25" spans="1:8">
      <c r="C25" s="101"/>
      <c r="D25" s="363"/>
      <c r="E25" s="102"/>
      <c r="F25" s="102"/>
    </row>
    <row r="26" spans="1:8">
      <c r="C26" s="101"/>
      <c r="D26" s="363"/>
      <c r="E26" s="102"/>
      <c r="F26" s="102"/>
    </row>
    <row r="27" spans="1:8">
      <c r="C27" s="101"/>
      <c r="D27" s="363"/>
      <c r="E27" s="102"/>
      <c r="F27" s="102"/>
    </row>
    <row r="28" spans="1:8" ht="22.5" customHeight="1">
      <c r="C28" s="101"/>
      <c r="D28" s="363"/>
      <c r="E28" s="102"/>
      <c r="F28" s="102"/>
    </row>
    <row r="29" spans="1:8">
      <c r="C29" s="101"/>
      <c r="D29" s="363"/>
      <c r="E29" s="102"/>
      <c r="F29" s="102"/>
    </row>
    <row r="30" spans="1:8">
      <c r="C30" s="101"/>
      <c r="D30" s="363"/>
      <c r="E30" s="102"/>
      <c r="F30" s="102"/>
    </row>
    <row r="31" spans="1:8">
      <c r="C31" s="101"/>
      <c r="D31" s="363"/>
      <c r="E31" s="102"/>
      <c r="F31" s="102"/>
    </row>
    <row r="32" spans="1:8">
      <c r="C32" s="101"/>
      <c r="D32" s="363"/>
      <c r="E32" s="102"/>
      <c r="F32" s="102"/>
    </row>
    <row r="33" spans="1:6">
      <c r="C33" s="101"/>
      <c r="D33" s="363"/>
      <c r="E33" s="102"/>
      <c r="F33" s="102"/>
    </row>
    <row r="34" spans="1:6">
      <c r="C34" s="101"/>
      <c r="D34" s="363"/>
      <c r="E34" s="102"/>
      <c r="F34" s="102"/>
    </row>
    <row r="35" spans="1:6" ht="20.25" customHeight="1">
      <c r="C35" s="101"/>
      <c r="D35" s="363"/>
      <c r="E35" s="102"/>
      <c r="F35" s="102"/>
    </row>
    <row r="36" spans="1:6" ht="16.5" customHeight="1">
      <c r="C36" s="101"/>
      <c r="D36" s="363"/>
      <c r="E36" s="102"/>
      <c r="F36" s="102"/>
    </row>
    <row r="37" spans="1:6" ht="16.5" customHeight="1">
      <c r="C37" s="101"/>
      <c r="D37" s="363"/>
      <c r="E37" s="102"/>
      <c r="F37" s="102"/>
    </row>
    <row r="38" spans="1:6" ht="16.5" customHeight="1">
      <c r="C38" s="101"/>
      <c r="D38" s="363"/>
      <c r="E38" s="102"/>
      <c r="F38" s="102"/>
    </row>
    <row r="39" spans="1:6" ht="16.5" customHeight="1">
      <c r="C39" s="101"/>
      <c r="D39" s="363"/>
      <c r="E39" s="102"/>
      <c r="F39" s="102"/>
    </row>
    <row r="40" spans="1:6" ht="16.5" customHeight="1">
      <c r="A40"/>
      <c r="B40"/>
    </row>
    <row r="41" spans="1:6" ht="16.5" customHeight="1">
      <c r="A41"/>
      <c r="B41"/>
    </row>
    <row r="42" spans="1:6" ht="16.5" customHeight="1">
      <c r="A42"/>
      <c r="B42"/>
    </row>
    <row r="43" spans="1:6" ht="38.25" customHeight="1">
      <c r="A43"/>
      <c r="B43"/>
    </row>
    <row r="44" spans="1:6">
      <c r="A44"/>
      <c r="B44"/>
    </row>
    <row r="45" spans="1:6">
      <c r="A45"/>
      <c r="B45"/>
    </row>
    <row r="46" spans="1:6">
      <c r="A46"/>
      <c r="B46"/>
    </row>
    <row r="47" spans="1:6">
      <c r="A47"/>
      <c r="B47"/>
    </row>
    <row r="48" spans="1:6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 ht="20.25" customHeight="1">
      <c r="A52"/>
      <c r="B52"/>
    </row>
    <row r="53" spans="1:2" ht="20.25" customHeight="1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 ht="15.75">
      <c r="A57" s="235"/>
      <c r="B57"/>
    </row>
    <row r="58" spans="1:2" ht="15.75">
      <c r="A58" s="210"/>
      <c r="B58"/>
    </row>
    <row r="59" spans="1:2" ht="15.75">
      <c r="A59" s="210"/>
      <c r="B59"/>
    </row>
    <row r="60" spans="1:2" ht="15.75">
      <c r="A60" s="21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3" customHeight="1">
      <c r="A75"/>
      <c r="B75"/>
    </row>
    <row r="76" spans="1:2" hidden="1">
      <c r="A76"/>
      <c r="B76"/>
    </row>
    <row r="77" spans="1:2" hidden="1">
      <c r="A77"/>
      <c r="B77"/>
    </row>
    <row r="78" spans="1:2" hidden="1">
      <c r="A78"/>
      <c r="B78"/>
    </row>
    <row r="79" spans="1:2" hidden="1">
      <c r="A79"/>
      <c r="B79"/>
    </row>
    <row r="80" spans="1:2" hidden="1">
      <c r="A80"/>
      <c r="B80"/>
    </row>
    <row r="81" spans="1:2" hidden="1">
      <c r="A81"/>
      <c r="B81"/>
    </row>
    <row r="82" spans="1:2" hidden="1">
      <c r="A82"/>
      <c r="B82"/>
    </row>
    <row r="83" spans="1:2" ht="9.75" hidden="1" customHeight="1">
      <c r="A83"/>
      <c r="B83"/>
    </row>
    <row r="84" spans="1:2" hidden="1">
      <c r="A84"/>
      <c r="B84"/>
    </row>
    <row r="85" spans="1:2" hidden="1">
      <c r="A85"/>
      <c r="B85"/>
    </row>
    <row r="86" spans="1:2" hidden="1">
      <c r="A86"/>
      <c r="B86"/>
    </row>
    <row r="87" spans="1:2" hidden="1">
      <c r="A87"/>
      <c r="B87"/>
    </row>
    <row r="88" spans="1:2" hidden="1">
      <c r="A88"/>
      <c r="B88"/>
    </row>
    <row r="89" spans="1:2" hidden="1">
      <c r="A89"/>
      <c r="B89"/>
    </row>
    <row r="90" spans="1:2" hidden="1">
      <c r="A90"/>
      <c r="B90"/>
    </row>
    <row r="91" spans="1:2" hidden="1">
      <c r="A91"/>
      <c r="B91"/>
    </row>
    <row r="92" spans="1:2" hidden="1">
      <c r="A92"/>
      <c r="B92"/>
    </row>
    <row r="93" spans="1:2" hidden="1">
      <c r="A93"/>
      <c r="B93"/>
    </row>
    <row r="94" spans="1:2" hidden="1">
      <c r="A94"/>
      <c r="B94"/>
    </row>
    <row r="95" spans="1:2" hidden="1">
      <c r="A95"/>
      <c r="B95"/>
    </row>
    <row r="96" spans="1:2" hidden="1">
      <c r="A96"/>
      <c r="B96"/>
    </row>
    <row r="97" spans="1:2" hidden="1">
      <c r="A97"/>
      <c r="B97"/>
    </row>
    <row r="98" spans="1:2" hidden="1">
      <c r="A98"/>
      <c r="B98"/>
    </row>
    <row r="99" spans="1:2" hidden="1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 ht="18" customHeight="1">
      <c r="A113"/>
      <c r="B113"/>
    </row>
    <row r="114" spans="1:2" ht="18" customHeight="1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 ht="15.75">
      <c r="A118" s="235"/>
      <c r="B118"/>
    </row>
    <row r="119" spans="1:2" ht="15.75">
      <c r="A119" s="210"/>
      <c r="B119"/>
    </row>
    <row r="120" spans="1:2" ht="15.75">
      <c r="A120" s="210"/>
      <c r="B120"/>
    </row>
    <row r="121" spans="1:2" ht="15.75">
      <c r="A121" s="210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 ht="16.5" customHeight="1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 ht="15.75">
      <c r="A150" s="210"/>
      <c r="B150"/>
    </row>
    <row r="151" spans="1:2" ht="21.75" customHeight="1">
      <c r="A151" s="210"/>
      <c r="B151"/>
    </row>
    <row r="152" spans="1:2" ht="21.75" customHeight="1">
      <c r="A152" s="210"/>
      <c r="B152"/>
    </row>
    <row r="153" spans="1:2" ht="15.75">
      <c r="A153" s="210"/>
      <c r="B153"/>
    </row>
    <row r="154" spans="1:2" ht="15.75">
      <c r="A154" s="210"/>
      <c r="B154"/>
    </row>
    <row r="155" spans="1:2" ht="15.75">
      <c r="A155" s="231"/>
      <c r="B155"/>
    </row>
    <row r="156" spans="1:2" ht="15.75">
      <c r="A156" s="239"/>
      <c r="B156"/>
    </row>
    <row r="157" spans="1:2" ht="15.75">
      <c r="A157" s="238"/>
      <c r="B157"/>
    </row>
    <row r="158" spans="1:2" ht="15.75">
      <c r="A158" s="232"/>
      <c r="B158"/>
    </row>
    <row r="159" spans="1:2" ht="15.75">
      <c r="A159" s="210"/>
      <c r="B159"/>
    </row>
    <row r="160" spans="1:2" ht="15.75">
      <c r="A160" s="210"/>
      <c r="B160"/>
    </row>
    <row r="161" spans="1:2" ht="15.75">
      <c r="A161" s="235"/>
      <c r="B161"/>
    </row>
    <row r="162" spans="1:2" ht="15.75">
      <c r="A162" s="210"/>
      <c r="B162"/>
    </row>
    <row r="163" spans="1:2" ht="15.75">
      <c r="A163" s="210"/>
      <c r="B163"/>
    </row>
    <row r="164" spans="1:2" ht="15.75">
      <c r="A164" s="210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 ht="15.75">
      <c r="A174" s="210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7" spans="1:2" ht="27" customHeight="1"/>
    <row r="188" spans="1:2" ht="27" hidden="1" customHeight="1"/>
    <row r="189" spans="1:2" ht="27" customHeight="1"/>
    <row r="190" spans="1:2" ht="27" customHeight="1"/>
    <row r="191" spans="1:2" ht="27" customHeight="1"/>
    <row r="192" spans="1:2" ht="27" customHeight="1"/>
    <row r="193" ht="27" customHeight="1"/>
    <row r="194" ht="27" customHeight="1"/>
    <row r="195" ht="27" customHeight="1"/>
    <row r="196" ht="40.5" customHeight="1"/>
    <row r="197" ht="40.5" customHeight="1"/>
    <row r="198" ht="40.5" customHeight="1"/>
    <row r="199" ht="19.5" customHeight="1"/>
    <row r="200" ht="19.5" customHeight="1"/>
    <row r="201" ht="19.5" customHeight="1"/>
    <row r="202" ht="19.5" customHeight="1"/>
    <row r="203" ht="19.5" customHeight="1"/>
    <row r="204" ht="8.25" hidden="1" customHeight="1"/>
    <row r="205" ht="11.25" hidden="1" customHeight="1"/>
    <row r="206" ht="45.75" customHeight="1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91"/>
  <sheetViews>
    <sheetView topLeftCell="A185" zoomScaleNormal="100" workbookViewId="0">
      <selection activeCell="B210" sqref="B210"/>
    </sheetView>
  </sheetViews>
  <sheetFormatPr baseColWidth="10" defaultRowHeight="1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5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>
      <c r="A1" s="1" t="s">
        <v>0</v>
      </c>
    </row>
    <row r="2" spans="1:23">
      <c r="A2" s="1" t="s">
        <v>369</v>
      </c>
    </row>
    <row r="3" spans="1:23">
      <c r="A3" s="1" t="s">
        <v>388</v>
      </c>
    </row>
    <row r="4" spans="1:23" ht="15.75" thickBot="1">
      <c r="A4" s="1"/>
    </row>
    <row r="5" spans="1:23">
      <c r="A5" s="3"/>
      <c r="B5" s="4"/>
      <c r="C5" s="4"/>
      <c r="D5" s="492" t="s">
        <v>1</v>
      </c>
      <c r="E5" s="492"/>
      <c r="F5" s="492"/>
      <c r="G5" s="492"/>
      <c r="H5" s="492"/>
      <c r="I5" s="527" t="s">
        <v>2</v>
      </c>
      <c r="J5" s="528"/>
      <c r="K5" s="528"/>
      <c r="L5" s="528"/>
      <c r="M5" s="528"/>
      <c r="N5" s="529"/>
      <c r="O5" s="5"/>
    </row>
    <row r="6" spans="1:23" ht="51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1">
        <v>0.02</v>
      </c>
      <c r="Q6" s="161">
        <v>0.04</v>
      </c>
      <c r="R6" s="162">
        <v>0.06</v>
      </c>
      <c r="S6" s="162">
        <v>7.0000000000000007E-2</v>
      </c>
      <c r="T6" s="166" t="s">
        <v>262</v>
      </c>
    </row>
    <row r="7" spans="1:23" ht="15.75" thickBo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>
      <c r="A9" s="124"/>
      <c r="B9" s="12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>
      <c r="A10" s="125" t="s">
        <v>219</v>
      </c>
      <c r="B10" s="123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4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4">
        <v>382</v>
      </c>
      <c r="V10" s="47">
        <f>N10/2</f>
        <v>4183</v>
      </c>
      <c r="W10" s="47">
        <f>C10/30.4*50</f>
        <v>32671.052631578947</v>
      </c>
    </row>
    <row r="11" spans="1:23" ht="34.5" customHeight="1">
      <c r="A11" s="125" t="s">
        <v>220</v>
      </c>
      <c r="B11" s="123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4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4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>
      <c r="A12" s="125" t="s">
        <v>221</v>
      </c>
      <c r="B12" s="123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4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4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>
      <c r="A13" s="125" t="s">
        <v>222</v>
      </c>
      <c r="B13" s="123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4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4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>
      <c r="A14" s="125" t="s">
        <v>223</v>
      </c>
      <c r="B14" s="123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4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4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>
      <c r="A15" s="125" t="s">
        <v>224</v>
      </c>
      <c r="B15" s="123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4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4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>
      <c r="A16" s="125" t="s">
        <v>225</v>
      </c>
      <c r="B16" s="123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4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4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>
      <c r="A17" s="125" t="s">
        <v>226</v>
      </c>
      <c r="B17" s="123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4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4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>
      <c r="A18" s="125" t="s">
        <v>227</v>
      </c>
      <c r="B18" s="123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4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4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>
      <c r="A19" s="126"/>
      <c r="B19" s="127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>
      <c r="A20" s="125" t="s">
        <v>228</v>
      </c>
      <c r="B20" s="128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4">
        <f>C20*0.04</f>
        <v>240</v>
      </c>
      <c r="R20" s="18">
        <f>C20*0.06</f>
        <v>360</v>
      </c>
      <c r="S20" s="18">
        <f>C20*0.07</f>
        <v>420.00000000000006</v>
      </c>
      <c r="T20" s="165">
        <v>224</v>
      </c>
      <c r="V20" s="47">
        <f>N20</f>
        <v>2875</v>
      </c>
      <c r="W20" s="47">
        <f t="shared" si="7"/>
        <v>9868.4210526315801</v>
      </c>
    </row>
    <row r="21" spans="1:23" ht="15.75" customHeight="1">
      <c r="A21" s="126"/>
      <c r="B21" s="127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>
      <c r="A22" s="129" t="s">
        <v>19</v>
      </c>
      <c r="B22" s="127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>
      <c r="A23" s="126"/>
      <c r="B23" s="127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>
      <c r="A24" s="125" t="s">
        <v>229</v>
      </c>
      <c r="B24" s="123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4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5">
        <v>520</v>
      </c>
      <c r="V24" s="47">
        <f>N24/2</f>
        <v>5567.5</v>
      </c>
      <c r="W24" s="47">
        <f>C24/30.4*50</f>
        <v>44539.473684210527</v>
      </c>
    </row>
    <row r="25" spans="1:23">
      <c r="A25" s="126"/>
      <c r="B25" s="127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>
      <c r="A26" s="129" t="s">
        <v>21</v>
      </c>
      <c r="B26" s="127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>
      <c r="A27" s="125" t="s">
        <v>17</v>
      </c>
      <c r="B27" s="119" t="s">
        <v>22</v>
      </c>
      <c r="C27" s="120">
        <v>18500</v>
      </c>
      <c r="D27" s="120">
        <f>SUM(C27/2)</f>
        <v>9250</v>
      </c>
      <c r="E27" s="120"/>
      <c r="F27" s="120"/>
      <c r="G27" s="120"/>
      <c r="H27" s="157">
        <v>0</v>
      </c>
      <c r="I27" s="157">
        <v>125</v>
      </c>
      <c r="J27" s="157"/>
      <c r="K27" s="157"/>
      <c r="L27" s="120">
        <v>1421</v>
      </c>
      <c r="M27" s="120"/>
      <c r="N27" s="120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4">
        <f>C27*0.06</f>
        <v>1110</v>
      </c>
      <c r="S27" s="18">
        <f>C27*0.07</f>
        <v>1295.0000000000002</v>
      </c>
      <c r="T27" s="165">
        <v>990</v>
      </c>
      <c r="V27" s="47">
        <f>N27/2</f>
        <v>3852</v>
      </c>
      <c r="W27" s="47">
        <f t="shared" si="7"/>
        <v>30427.63157894737</v>
      </c>
    </row>
    <row r="28" spans="1:23" ht="25.5" customHeight="1">
      <c r="A28" s="125" t="s">
        <v>23</v>
      </c>
      <c r="B28" s="119" t="s">
        <v>24</v>
      </c>
      <c r="C28" s="18">
        <v>6750</v>
      </c>
      <c r="D28" s="120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4">
        <f>C28*0.04</f>
        <v>270</v>
      </c>
      <c r="R28" s="18">
        <f>C28*0.06</f>
        <v>405</v>
      </c>
      <c r="S28" s="18">
        <f>C28*0.07</f>
        <v>472.50000000000006</v>
      </c>
      <c r="T28" s="165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>
      <c r="A29" s="130"/>
      <c r="B29" s="131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>
      <c r="A30" s="132"/>
      <c r="B30" s="133"/>
      <c r="C30" s="4"/>
      <c r="D30" s="492" t="s">
        <v>1</v>
      </c>
      <c r="E30" s="492"/>
      <c r="F30" s="492"/>
      <c r="G30" s="492"/>
      <c r="H30" s="492"/>
      <c r="I30" s="32"/>
      <c r="J30" s="181"/>
      <c r="K30" s="32"/>
      <c r="L30" s="492" t="s">
        <v>2</v>
      </c>
      <c r="M30" s="492"/>
      <c r="N30" s="492"/>
      <c r="O30" s="16"/>
      <c r="P30" s="18"/>
      <c r="Q30" s="18"/>
      <c r="R30" s="18"/>
      <c r="S30" s="18"/>
      <c r="V30" s="47"/>
      <c r="W30" s="47"/>
    </row>
    <row r="31" spans="1:23" ht="51">
      <c r="A31" s="134" t="s">
        <v>3</v>
      </c>
      <c r="B31" s="135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>
      <c r="A32" s="136"/>
      <c r="B32" s="13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>
      <c r="A33" s="138" t="s">
        <v>25</v>
      </c>
      <c r="B33" s="139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>
      <c r="A34" s="126"/>
      <c r="B34" s="127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>
      <c r="A35" s="125" t="s">
        <v>230</v>
      </c>
      <c r="B35" s="119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4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5">
        <v>714</v>
      </c>
      <c r="V35" s="47">
        <f>N35/2</f>
        <v>7155</v>
      </c>
      <c r="W35" s="47"/>
    </row>
    <row r="36" spans="1:23" ht="26.25" customHeight="1">
      <c r="A36" s="125" t="s">
        <v>27</v>
      </c>
      <c r="B36" s="123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4">
        <f>C36*0.04</f>
        <v>270</v>
      </c>
      <c r="R36" s="18">
        <f>C36*0.06</f>
        <v>405</v>
      </c>
      <c r="S36" s="18">
        <f>C36*0.07</f>
        <v>472.50000000000006</v>
      </c>
      <c r="T36" s="165">
        <v>257</v>
      </c>
      <c r="V36" s="47">
        <f>N36</f>
        <v>2680</v>
      </c>
      <c r="W36" s="47"/>
    </row>
    <row r="37" spans="1:23" ht="26.25" customHeight="1">
      <c r="A37" s="125" t="s">
        <v>231</v>
      </c>
      <c r="B37" s="119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4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5">
        <v>172</v>
      </c>
      <c r="V37" s="47">
        <f>N37/2</f>
        <v>2015</v>
      </c>
      <c r="W37" s="47"/>
    </row>
    <row r="38" spans="1:23" ht="14.25" customHeight="1">
      <c r="A38" s="126"/>
      <c r="B38" s="127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>
      <c r="A39" s="129" t="s">
        <v>29</v>
      </c>
      <c r="B39" s="127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>
      <c r="A40" s="125" t="s">
        <v>232</v>
      </c>
      <c r="B40" s="123" t="s">
        <v>30</v>
      </c>
      <c r="C40" s="120">
        <v>14000</v>
      </c>
      <c r="D40" s="120">
        <f>C40/2</f>
        <v>7000</v>
      </c>
      <c r="E40" s="120"/>
      <c r="F40" s="120"/>
      <c r="G40" s="120"/>
      <c r="H40" s="157"/>
      <c r="I40" s="157">
        <v>125</v>
      </c>
      <c r="J40" s="157"/>
      <c r="K40" s="157"/>
      <c r="L40" s="120">
        <v>940</v>
      </c>
      <c r="M40" s="120"/>
      <c r="N40" s="120">
        <f>SUM(D40+E40+G40+H40-I40-K40-L40+M40)</f>
        <v>5935</v>
      </c>
      <c r="O40" s="16"/>
      <c r="P40" s="18">
        <f>C40*0.02</f>
        <v>280</v>
      </c>
      <c r="Q40" s="164">
        <f>C40*0.04</f>
        <v>560</v>
      </c>
      <c r="R40" s="18">
        <f>C40*0.06</f>
        <v>840</v>
      </c>
      <c r="S40" s="18">
        <f>C40*0.07</f>
        <v>980.00000000000011</v>
      </c>
      <c r="T40" s="165">
        <v>528</v>
      </c>
      <c r="V40" s="47">
        <f>N40/2</f>
        <v>2967.5</v>
      </c>
      <c r="W40" s="47"/>
    </row>
    <row r="41" spans="1:23" ht="24" customHeight="1">
      <c r="A41" s="125" t="s">
        <v>31</v>
      </c>
      <c r="B41" s="123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4">
        <f>C41*0.04</f>
        <v>262.08</v>
      </c>
      <c r="R41" s="18">
        <f>C41*0.06</f>
        <v>393.12</v>
      </c>
      <c r="S41" s="18">
        <f>C41*0.07</f>
        <v>458.64000000000004</v>
      </c>
      <c r="T41" s="165">
        <v>250</v>
      </c>
      <c r="V41" s="47">
        <f>N41</f>
        <v>3271</v>
      </c>
      <c r="W41" s="47"/>
    </row>
    <row r="42" spans="1:23" ht="21" customHeight="1">
      <c r="A42" s="126"/>
      <c r="B42" s="127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>
      <c r="A43" s="126"/>
      <c r="B43" s="127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>
      <c r="A44" s="129" t="s">
        <v>32</v>
      </c>
      <c r="B44" s="127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>
      <c r="A45" s="126"/>
      <c r="B45" s="127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>
      <c r="A46" s="125" t="s">
        <v>33</v>
      </c>
      <c r="B46" s="123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4">
        <f>C46*0.04</f>
        <v>262.08</v>
      </c>
      <c r="R46" s="18">
        <f>C46*0.06</f>
        <v>393.12</v>
      </c>
      <c r="S46" s="18">
        <f>C46*0.07</f>
        <v>458.64000000000004</v>
      </c>
      <c r="T46" s="165">
        <v>250</v>
      </c>
      <c r="V46" s="47">
        <f>N46</f>
        <v>3236</v>
      </c>
      <c r="W46" s="47"/>
    </row>
    <row r="47" spans="1:23" ht="19.5" customHeight="1">
      <c r="A47" s="125" t="s">
        <v>35</v>
      </c>
      <c r="B47" s="123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4">
        <f>C47*0.04</f>
        <v>262.08</v>
      </c>
      <c r="R47" s="18">
        <f>C47*0.06</f>
        <v>393.12</v>
      </c>
      <c r="S47" s="18">
        <f>C47*0.07</f>
        <v>458.64000000000004</v>
      </c>
      <c r="T47" s="165">
        <v>250</v>
      </c>
      <c r="V47" s="47">
        <f>N47</f>
        <v>3236</v>
      </c>
      <c r="W47" s="47"/>
    </row>
    <row r="48" spans="1:23" ht="14.25" customHeight="1">
      <c r="A48" s="125"/>
      <c r="B48" s="123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>
      <c r="A49" s="126"/>
      <c r="B49" s="127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>
      <c r="A50" s="140" t="s">
        <v>37</v>
      </c>
      <c r="B50" s="127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>
      <c r="A51" s="126"/>
      <c r="B51" s="127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>
      <c r="A52" s="125" t="s">
        <v>38</v>
      </c>
      <c r="B52" s="123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4">
        <f>C52*0.04</f>
        <v>200.32</v>
      </c>
      <c r="R52" s="18">
        <f>C52*0.06</f>
        <v>300.47999999999996</v>
      </c>
      <c r="S52" s="18">
        <f>C52*0.07</f>
        <v>350.56000000000006</v>
      </c>
      <c r="T52" s="165">
        <v>191</v>
      </c>
      <c r="V52" s="47">
        <f>N52</f>
        <v>2564</v>
      </c>
      <c r="W52" s="47"/>
    </row>
    <row r="53" spans="1:23">
      <c r="A53" s="126"/>
      <c r="B53" s="127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>
      <c r="A54" s="126"/>
      <c r="B54" s="127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>
      <c r="A55" s="140" t="s">
        <v>313</v>
      </c>
      <c r="B55" s="127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>
      <c r="A56" s="126"/>
      <c r="B56" s="127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>
      <c r="A57" s="125" t="s">
        <v>233</v>
      </c>
      <c r="B57" s="123" t="s">
        <v>39</v>
      </c>
      <c r="C57" s="120">
        <v>9350</v>
      </c>
      <c r="D57" s="120">
        <f>C57/2</f>
        <v>4675</v>
      </c>
      <c r="E57" s="120"/>
      <c r="F57" s="120"/>
      <c r="G57" s="120"/>
      <c r="H57" s="157"/>
      <c r="I57" s="157">
        <v>125</v>
      </c>
      <c r="J57" s="157"/>
      <c r="K57" s="157"/>
      <c r="L57" s="120">
        <v>460</v>
      </c>
      <c r="M57" s="120">
        <v>0</v>
      </c>
      <c r="N57" s="18">
        <f>D57-I57-L57</f>
        <v>4090</v>
      </c>
      <c r="O57" s="16"/>
      <c r="P57" s="18">
        <f>C57*0.02</f>
        <v>187</v>
      </c>
      <c r="Q57" s="164">
        <f>C57*0.04</f>
        <v>374</v>
      </c>
      <c r="R57" s="18">
        <f>C57*0.06</f>
        <v>561</v>
      </c>
      <c r="S57" s="18">
        <f>C57*0.07</f>
        <v>654.50000000000011</v>
      </c>
      <c r="T57" s="165">
        <v>360</v>
      </c>
      <c r="V57" s="47">
        <f>N57/2</f>
        <v>2045</v>
      </c>
      <c r="W57" s="47"/>
    </row>
    <row r="58" spans="1:23" ht="12.75" customHeight="1">
      <c r="A58" s="141"/>
      <c r="B58" s="127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>
      <c r="A59" s="129" t="s">
        <v>40</v>
      </c>
      <c r="B59" s="127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>
      <c r="A60" s="141"/>
      <c r="B60" s="127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>
      <c r="A61" s="129" t="s">
        <v>41</v>
      </c>
      <c r="B61" s="127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>
      <c r="A62" s="126"/>
      <c r="B62" s="127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>
      <c r="A63" s="125" t="s">
        <v>234</v>
      </c>
      <c r="B63" s="119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5">
        <v>0</v>
      </c>
      <c r="V63" s="47">
        <f>N63/2</f>
        <v>2443</v>
      </c>
      <c r="W63" s="47"/>
    </row>
    <row r="64" spans="1:23" ht="18.75" customHeight="1">
      <c r="A64" s="142" t="s">
        <v>235</v>
      </c>
      <c r="B64" s="119" t="s">
        <v>24</v>
      </c>
      <c r="C64" s="120">
        <v>5800</v>
      </c>
      <c r="D64" s="18">
        <f>SUM(C64/2)</f>
        <v>2900</v>
      </c>
      <c r="E64" s="120"/>
      <c r="F64" s="120"/>
      <c r="G64" s="120"/>
      <c r="H64" s="121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4">
        <f t="shared" si="10"/>
        <v>232</v>
      </c>
      <c r="R64" s="18">
        <f t="shared" si="11"/>
        <v>348</v>
      </c>
      <c r="S64" s="18">
        <f t="shared" si="12"/>
        <v>406.00000000000006</v>
      </c>
      <c r="T64" s="165">
        <v>220</v>
      </c>
      <c r="V64" s="47">
        <f>N64/2</f>
        <v>1437.5</v>
      </c>
      <c r="W64" s="47"/>
    </row>
    <row r="65" spans="1:23" ht="18.75" customHeight="1">
      <c r="A65" s="142" t="s">
        <v>43</v>
      </c>
      <c r="B65" s="119" t="s">
        <v>44</v>
      </c>
      <c r="C65" s="18">
        <v>5144</v>
      </c>
      <c r="D65" s="120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4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5">
        <v>196</v>
      </c>
      <c r="V65" s="47">
        <f>N65</f>
        <v>2637</v>
      </c>
      <c r="W65" s="47"/>
    </row>
    <row r="66" spans="1:23" ht="18.75" customHeight="1">
      <c r="A66" s="142" t="s">
        <v>45</v>
      </c>
      <c r="B66" s="119" t="s">
        <v>46</v>
      </c>
      <c r="C66" s="18">
        <v>5784</v>
      </c>
      <c r="D66" s="120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4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5">
        <v>220</v>
      </c>
      <c r="V66" s="47">
        <f>N66</f>
        <v>2935</v>
      </c>
      <c r="W66" s="47"/>
    </row>
    <row r="67" spans="1:23" ht="25.5" customHeight="1">
      <c r="A67" s="125" t="s">
        <v>47</v>
      </c>
      <c r="B67" s="119" t="s">
        <v>48</v>
      </c>
      <c r="C67" s="18">
        <v>4284</v>
      </c>
      <c r="D67" s="120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4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5">
        <v>163</v>
      </c>
      <c r="V67" s="47">
        <f>N67</f>
        <v>2281</v>
      </c>
      <c r="W67" s="47"/>
    </row>
    <row r="68" spans="1:23" ht="37.5" customHeight="1" thickBot="1">
      <c r="A68" s="125" t="s">
        <v>236</v>
      </c>
      <c r="B68" s="119" t="s">
        <v>49</v>
      </c>
      <c r="C68" s="18">
        <v>3848</v>
      </c>
      <c r="D68" s="120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4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5">
        <v>148</v>
      </c>
      <c r="V68" s="47">
        <f>N68</f>
        <v>2103</v>
      </c>
      <c r="W68" s="47"/>
    </row>
    <row r="69" spans="1:23" ht="15.75" customHeight="1">
      <c r="A69" s="132"/>
      <c r="B69" s="133"/>
      <c r="C69" s="4"/>
      <c r="D69" s="492" t="s">
        <v>1</v>
      </c>
      <c r="E69" s="492"/>
      <c r="F69" s="492"/>
      <c r="G69" s="492"/>
      <c r="H69" s="492"/>
      <c r="I69" s="32"/>
      <c r="J69" s="181"/>
      <c r="K69" s="32"/>
      <c r="L69" s="492" t="s">
        <v>2</v>
      </c>
      <c r="M69" s="492"/>
      <c r="N69" s="492"/>
      <c r="O69" s="16"/>
      <c r="P69" s="18"/>
      <c r="Q69" s="18"/>
      <c r="R69" s="18"/>
      <c r="S69" s="18"/>
      <c r="V69" s="47"/>
      <c r="W69" s="47"/>
    </row>
    <row r="70" spans="1:23" ht="25.5" customHeight="1" thickBot="1">
      <c r="A70" s="143" t="s">
        <v>3</v>
      </c>
      <c r="B70" s="144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>
      <c r="A71" s="145" t="s">
        <v>237</v>
      </c>
      <c r="B71" s="131" t="s">
        <v>50</v>
      </c>
      <c r="C71" s="18">
        <v>3848</v>
      </c>
      <c r="D71" s="120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4">
        <f t="shared" ref="R71:R77" si="14">C71*0.06</f>
        <v>230.88</v>
      </c>
      <c r="S71" s="18">
        <f t="shared" ref="S71:S77" si="15">C71*0.07</f>
        <v>269.36</v>
      </c>
      <c r="T71" s="165">
        <v>200</v>
      </c>
      <c r="V71" s="47">
        <f>N71</f>
        <v>2103</v>
      </c>
      <c r="W71" s="47"/>
    </row>
    <row r="72" spans="1:23" ht="25.5" customHeight="1">
      <c r="A72" s="125" t="s">
        <v>51</v>
      </c>
      <c r="B72" s="119" t="s">
        <v>44</v>
      </c>
      <c r="C72" s="18">
        <v>5144</v>
      </c>
      <c r="D72" s="120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4">
        <f>C72*0.04</f>
        <v>205.76</v>
      </c>
      <c r="R72" s="18">
        <f t="shared" si="14"/>
        <v>308.64</v>
      </c>
      <c r="S72" s="18">
        <f t="shared" si="15"/>
        <v>360.08000000000004</v>
      </c>
      <c r="T72" s="165">
        <v>196</v>
      </c>
      <c r="V72" s="47">
        <f>N72</f>
        <v>2637</v>
      </c>
      <c r="W72" s="47"/>
    </row>
    <row r="73" spans="1:23" ht="25.5" customHeight="1">
      <c r="A73" s="125" t="s">
        <v>238</v>
      </c>
      <c r="B73" s="119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4">
        <f t="shared" si="14"/>
        <v>241.79999999999998</v>
      </c>
      <c r="S73" s="18">
        <f t="shared" si="15"/>
        <v>282.10000000000002</v>
      </c>
      <c r="T73" s="165">
        <v>228</v>
      </c>
      <c r="V73" s="47">
        <f>N73</f>
        <v>2159</v>
      </c>
      <c r="W73" s="47"/>
    </row>
    <row r="74" spans="1:23" ht="25.5" customHeight="1">
      <c r="A74" s="125" t="s">
        <v>239</v>
      </c>
      <c r="B74" s="119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4">
        <f t="shared" si="14"/>
        <v>241.79999999999998</v>
      </c>
      <c r="S74" s="18">
        <f t="shared" si="15"/>
        <v>282.10000000000002</v>
      </c>
      <c r="T74" s="165">
        <v>228</v>
      </c>
      <c r="V74" s="47">
        <f>N74</f>
        <v>2159</v>
      </c>
      <c r="W74" s="47"/>
    </row>
    <row r="75" spans="1:23" ht="25.5" customHeight="1">
      <c r="A75" s="125" t="s">
        <v>53</v>
      </c>
      <c r="B75" s="119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4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5">
        <v>184</v>
      </c>
      <c r="V75" s="47">
        <f>N75</f>
        <v>2515</v>
      </c>
      <c r="W75" s="47"/>
    </row>
    <row r="76" spans="1:23" ht="25.5" customHeight="1">
      <c r="A76" s="125"/>
      <c r="B76" s="119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4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5">
        <v>375</v>
      </c>
      <c r="V76" s="47"/>
      <c r="W76" s="47"/>
    </row>
    <row r="77" spans="1:23" ht="25.5" customHeight="1">
      <c r="A77" s="125"/>
      <c r="B77" s="119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4">
        <f t="shared" si="16"/>
        <v>240</v>
      </c>
      <c r="R77" s="18">
        <f t="shared" si="14"/>
        <v>360</v>
      </c>
      <c r="S77" s="18">
        <f t="shared" si="15"/>
        <v>420.00000000000006</v>
      </c>
      <c r="T77" s="165">
        <v>240</v>
      </c>
      <c r="V77" s="47"/>
      <c r="W77" s="47"/>
    </row>
    <row r="78" spans="1:23" ht="23.25" customHeight="1">
      <c r="A78" s="125"/>
      <c r="B78" s="119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>
      <c r="A79" s="129" t="s">
        <v>56</v>
      </c>
      <c r="B79" s="124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>
      <c r="A80" s="126" t="s">
        <v>265</v>
      </c>
      <c r="B80" s="124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>
      <c r="A81" s="125" t="s">
        <v>263</v>
      </c>
      <c r="B81" s="119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4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5">
        <v>93</v>
      </c>
      <c r="V81" s="47">
        <f t="shared" ref="V81:V87" si="20">N81</f>
        <v>1330</v>
      </c>
      <c r="W81" s="47"/>
    </row>
    <row r="82" spans="1:23" ht="34.5" customHeight="1">
      <c r="A82" s="182" t="s">
        <v>264</v>
      </c>
      <c r="B82" s="119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4">
        <f t="shared" si="16"/>
        <v>50.800000000000004</v>
      </c>
      <c r="R82" s="18">
        <f t="shared" si="18"/>
        <v>76.2</v>
      </c>
      <c r="S82" s="18">
        <f t="shared" si="19"/>
        <v>88.9</v>
      </c>
      <c r="T82" s="165">
        <v>51</v>
      </c>
      <c r="V82" s="47">
        <f t="shared" si="20"/>
        <v>839</v>
      </c>
      <c r="W82" s="47"/>
    </row>
    <row r="83" spans="1:23" ht="33" customHeight="1">
      <c r="A83" s="125" t="s">
        <v>309</v>
      </c>
      <c r="B83" s="119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4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5">
        <v>51</v>
      </c>
      <c r="V83" s="47">
        <f t="shared" si="20"/>
        <v>839</v>
      </c>
      <c r="W83" s="47"/>
    </row>
    <row r="84" spans="1:23" ht="21.75" customHeight="1">
      <c r="A84" s="125" t="s">
        <v>60</v>
      </c>
      <c r="B84" s="119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4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5">
        <v>188</v>
      </c>
      <c r="V84" s="47">
        <f t="shared" si="20"/>
        <v>2552</v>
      </c>
      <c r="W84" s="47"/>
    </row>
    <row r="85" spans="1:23" ht="20.25" customHeight="1">
      <c r="A85" s="125" t="s">
        <v>258</v>
      </c>
      <c r="B85" s="119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4">
        <f t="shared" si="18"/>
        <v>126</v>
      </c>
      <c r="S85" s="18">
        <f t="shared" si="19"/>
        <v>147</v>
      </c>
      <c r="T85" s="165">
        <v>64</v>
      </c>
      <c r="V85" s="47">
        <f t="shared" si="20"/>
        <v>1237</v>
      </c>
      <c r="W85" s="47"/>
    </row>
    <row r="86" spans="1:23" ht="26.25" customHeight="1">
      <c r="A86" s="125" t="s">
        <v>63</v>
      </c>
      <c r="B86" s="119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4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5">
        <v>82</v>
      </c>
      <c r="V86" s="47">
        <f t="shared" si="20"/>
        <v>1326</v>
      </c>
      <c r="W86" s="47"/>
    </row>
    <row r="87" spans="1:23" ht="32.25" customHeight="1">
      <c r="A87" s="182" t="s">
        <v>259</v>
      </c>
      <c r="B87" s="119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4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5">
        <v>144</v>
      </c>
      <c r="V87" s="47">
        <f t="shared" si="20"/>
        <v>2014</v>
      </c>
      <c r="W87" s="47"/>
    </row>
    <row r="88" spans="1:23" ht="12.75" customHeight="1">
      <c r="A88" s="126"/>
      <c r="B88" s="127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>
      <c r="A89" s="129" t="s">
        <v>66</v>
      </c>
      <c r="B89" s="127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>
      <c r="A90" s="126"/>
      <c r="B90" s="127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>
      <c r="A91" s="125" t="s">
        <v>240</v>
      </c>
      <c r="B91" s="119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4">
        <f t="shared" si="16"/>
        <v>617.36</v>
      </c>
      <c r="R91" s="18">
        <f>C91*0.06</f>
        <v>926.04</v>
      </c>
      <c r="S91" s="18">
        <f>C91*0.07</f>
        <v>1080.3800000000001</v>
      </c>
      <c r="T91" s="165">
        <v>588</v>
      </c>
      <c r="V91" s="47">
        <f>N91/2</f>
        <v>3249.5</v>
      </c>
      <c r="W91" s="47"/>
    </row>
    <row r="92" spans="1:23" ht="28.5" customHeight="1">
      <c r="A92" s="125" t="s">
        <v>260</v>
      </c>
      <c r="B92" s="119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4">
        <f t="shared" si="16"/>
        <v>512.4</v>
      </c>
      <c r="R92" s="18">
        <f>C92*0.06</f>
        <v>768.6</v>
      </c>
      <c r="S92" s="18">
        <f>C92*0.07</f>
        <v>896.7</v>
      </c>
      <c r="T92" s="165">
        <v>488</v>
      </c>
      <c r="V92" s="47">
        <f>N92/2</f>
        <v>2738</v>
      </c>
      <c r="W92" s="47"/>
    </row>
    <row r="93" spans="1:23" ht="22.5" customHeight="1">
      <c r="A93" s="125" t="s">
        <v>68</v>
      </c>
      <c r="B93" s="123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4">
        <f t="shared" si="16"/>
        <v>321.28000000000003</v>
      </c>
      <c r="R93" s="18">
        <f>C93*0.06</f>
        <v>481.91999999999996</v>
      </c>
      <c r="S93" s="18">
        <f>C93*0.07</f>
        <v>562.24</v>
      </c>
      <c r="T93" s="165">
        <v>306</v>
      </c>
      <c r="V93" s="47">
        <f>N93</f>
        <v>3774</v>
      </c>
      <c r="W93" s="47"/>
    </row>
    <row r="94" spans="1:23" ht="14.25" customHeight="1">
      <c r="A94" s="126"/>
      <c r="B94" s="127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>
      <c r="A95" s="126"/>
      <c r="B95" s="127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>
      <c r="A96" s="129" t="s">
        <v>69</v>
      </c>
      <c r="B96" s="127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>
      <c r="A97" s="126"/>
      <c r="B97" s="127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>
      <c r="A98" s="125" t="s">
        <v>70</v>
      </c>
      <c r="B98" s="123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4">
        <f>C98*0.08</f>
        <v>544</v>
      </c>
      <c r="V98" s="47">
        <f>N98</f>
        <v>2822</v>
      </c>
      <c r="W98" s="47"/>
    </row>
    <row r="99" spans="1:23" ht="28.5" customHeight="1" thickBot="1">
      <c r="A99" s="125" t="s">
        <v>71</v>
      </c>
      <c r="B99" s="123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4">
        <f t="shared" si="16"/>
        <v>180.6</v>
      </c>
      <c r="R99" s="18">
        <f>C99*0.06</f>
        <v>270.89999999999998</v>
      </c>
      <c r="S99" s="18">
        <f>C99*0.07</f>
        <v>316.05</v>
      </c>
      <c r="T99" s="165">
        <v>172</v>
      </c>
      <c r="V99" s="47">
        <f>N99</f>
        <v>2380.5</v>
      </c>
      <c r="W99" s="47"/>
    </row>
    <row r="100" spans="1:23" ht="28.5" customHeight="1">
      <c r="A100" s="132"/>
      <c r="B100" s="133"/>
      <c r="C100" s="4"/>
      <c r="D100" s="492" t="s">
        <v>1</v>
      </c>
      <c r="E100" s="492"/>
      <c r="F100" s="492"/>
      <c r="G100" s="492"/>
      <c r="H100" s="492"/>
      <c r="I100" s="32"/>
      <c r="J100" s="181"/>
      <c r="K100" s="32"/>
      <c r="L100" s="492" t="s">
        <v>2</v>
      </c>
      <c r="M100" s="492"/>
      <c r="N100" s="492"/>
      <c r="O100" s="16"/>
      <c r="P100" s="18"/>
      <c r="Q100" s="18"/>
      <c r="R100" s="18"/>
      <c r="S100" s="18"/>
      <c r="V100" s="47"/>
      <c r="W100" s="47"/>
    </row>
    <row r="101" spans="1:23" ht="28.5" customHeight="1">
      <c r="A101" s="134" t="s">
        <v>3</v>
      </c>
      <c r="B101" s="135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>
      <c r="A102" s="146"/>
      <c r="B102" s="147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>
      <c r="A103" s="141" t="s">
        <v>253</v>
      </c>
      <c r="B103" s="148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4">
        <f t="shared" si="16"/>
        <v>188</v>
      </c>
      <c r="R103" s="18">
        <f>C103*0.06</f>
        <v>282</v>
      </c>
      <c r="S103" s="18">
        <f>C103*0.07</f>
        <v>329.00000000000006</v>
      </c>
      <c r="T103" s="165">
        <v>144</v>
      </c>
      <c r="V103" s="47">
        <f>N103/2</f>
        <v>1248.5</v>
      </c>
      <c r="W103" s="47"/>
    </row>
    <row r="104" spans="1:23">
      <c r="A104" s="126"/>
      <c r="B104" s="127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>
      <c r="A105" s="129" t="s">
        <v>74</v>
      </c>
      <c r="B105" s="127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>
      <c r="A106" s="126"/>
      <c r="B106" s="127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>
      <c r="A107" s="125" t="s">
        <v>241</v>
      </c>
      <c r="B107" s="123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4">
        <f t="shared" si="16"/>
        <v>403.2</v>
      </c>
      <c r="R107" s="18">
        <f>C107*0.06</f>
        <v>604.79999999999995</v>
      </c>
      <c r="S107" s="18">
        <f>C107*0.07</f>
        <v>705.6</v>
      </c>
      <c r="T107" s="165">
        <v>380</v>
      </c>
      <c r="V107" s="47">
        <f>N107/2</f>
        <v>2257.5</v>
      </c>
      <c r="W107" s="47"/>
    </row>
    <row r="108" spans="1:23">
      <c r="A108" s="126"/>
      <c r="B108" s="127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>
      <c r="A109" s="129" t="s">
        <v>76</v>
      </c>
      <c r="B109" s="127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>
      <c r="A110" s="125" t="s">
        <v>242</v>
      </c>
      <c r="B110" s="122" t="s">
        <v>77</v>
      </c>
      <c r="C110" s="120">
        <v>11350</v>
      </c>
      <c r="D110" s="120">
        <f>SUM(C110/2)</f>
        <v>5675</v>
      </c>
      <c r="E110" s="120"/>
      <c r="F110" s="120"/>
      <c r="G110" s="120"/>
      <c r="H110" s="157"/>
      <c r="I110" s="157">
        <v>125</v>
      </c>
      <c r="J110" s="157"/>
      <c r="K110" s="157"/>
      <c r="L110" s="120">
        <v>657</v>
      </c>
      <c r="M110" s="120">
        <v>0</v>
      </c>
      <c r="N110" s="120">
        <f>SUM(D110+E110+G110+H110-I110-K110-L110+M110)</f>
        <v>4893</v>
      </c>
      <c r="O110" s="16"/>
      <c r="P110" s="18">
        <f t="shared" ref="P110:P119" si="21">C110*0.02</f>
        <v>227</v>
      </c>
      <c r="Q110" s="164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5">
        <v>428</v>
      </c>
      <c r="V110" s="47">
        <f>N110/2</f>
        <v>2446.5</v>
      </c>
      <c r="W110" s="47"/>
    </row>
    <row r="111" spans="1:23" ht="32.25" customHeight="1">
      <c r="A111" s="125" t="s">
        <v>78</v>
      </c>
      <c r="B111" s="123" t="s">
        <v>24</v>
      </c>
      <c r="C111" s="120">
        <v>6552</v>
      </c>
      <c r="D111" s="120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4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5">
        <v>250</v>
      </c>
      <c r="V111" s="47">
        <f>N111</f>
        <v>3256</v>
      </c>
      <c r="W111" s="47"/>
    </row>
    <row r="112" spans="1:23" ht="32.25" customHeight="1">
      <c r="A112" s="125" t="s">
        <v>243</v>
      </c>
      <c r="B112" s="119" t="s">
        <v>79</v>
      </c>
      <c r="C112" s="120">
        <v>8400</v>
      </c>
      <c r="D112" s="120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4">
        <f t="shared" si="22"/>
        <v>504</v>
      </c>
      <c r="S112" s="18">
        <f t="shared" si="23"/>
        <v>588</v>
      </c>
      <c r="T112" s="165">
        <v>468</v>
      </c>
      <c r="V112" s="47">
        <f>N112/2</f>
        <v>1849</v>
      </c>
      <c r="W112" s="47"/>
    </row>
    <row r="113" spans="1:23" ht="32.25" customHeight="1">
      <c r="A113" s="125" t="s">
        <v>80</v>
      </c>
      <c r="B113" s="119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4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5">
        <v>330</v>
      </c>
      <c r="V113" s="47">
        <f>N113</f>
        <v>4071</v>
      </c>
      <c r="W113" s="47"/>
    </row>
    <row r="114" spans="1:23" ht="32.25" customHeight="1">
      <c r="A114" s="125" t="s">
        <v>82</v>
      </c>
      <c r="B114" s="119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4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5">
        <v>330</v>
      </c>
      <c r="V114" s="47">
        <f>N114</f>
        <v>4071</v>
      </c>
      <c r="W114" s="47"/>
    </row>
    <row r="115" spans="1:23" ht="32.25" customHeight="1">
      <c r="A115" s="125" t="s">
        <v>83</v>
      </c>
      <c r="B115" s="119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4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5">
        <v>330</v>
      </c>
      <c r="V115" s="47">
        <f>N115</f>
        <v>4071</v>
      </c>
      <c r="W115" s="47"/>
    </row>
    <row r="116" spans="1:23" ht="32.25" customHeight="1">
      <c r="A116" s="125"/>
      <c r="B116" s="119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4">
        <f>C116*0.04</f>
        <v>347.28000000000003</v>
      </c>
      <c r="R116" s="18">
        <f>C116*0.06</f>
        <v>520.91999999999996</v>
      </c>
      <c r="S116" s="18">
        <f>C116*0.07</f>
        <v>607.74</v>
      </c>
      <c r="T116" s="165">
        <v>330</v>
      </c>
      <c r="V116" s="47">
        <f>N116</f>
        <v>3900</v>
      </c>
      <c r="W116" s="47"/>
    </row>
    <row r="117" spans="1:23" ht="32.25" customHeight="1">
      <c r="A117" s="125" t="s">
        <v>256</v>
      </c>
      <c r="B117" s="119" t="s">
        <v>84</v>
      </c>
      <c r="C117" s="120">
        <v>9000</v>
      </c>
      <c r="D117" s="120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4">
        <f>C117*0.04</f>
        <v>360</v>
      </c>
      <c r="R117" s="18">
        <f>C117*0.06</f>
        <v>540</v>
      </c>
      <c r="S117" s="18">
        <f>C117*0.07</f>
        <v>630.00000000000011</v>
      </c>
      <c r="T117" s="165">
        <v>352</v>
      </c>
      <c r="V117" s="47">
        <f>N117/2</f>
        <v>1973.5</v>
      </c>
      <c r="W117" s="47"/>
    </row>
    <row r="118" spans="1:23" ht="32.25" customHeight="1">
      <c r="A118" s="125" t="s">
        <v>244</v>
      </c>
      <c r="B118" s="119" t="s">
        <v>85</v>
      </c>
      <c r="C118" s="120">
        <v>5410</v>
      </c>
      <c r="D118" s="120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4">
        <f>C118*0.04</f>
        <v>216.4</v>
      </c>
      <c r="R118" s="18">
        <f>C118*0.06</f>
        <v>324.59999999999997</v>
      </c>
      <c r="S118" s="18">
        <f>C118*0.07</f>
        <v>378.70000000000005</v>
      </c>
      <c r="T118" s="165">
        <v>200</v>
      </c>
      <c r="V118" s="47">
        <f>N118</f>
        <v>2734</v>
      </c>
      <c r="W118" s="47">
        <f>60*12</f>
        <v>720</v>
      </c>
    </row>
    <row r="119" spans="1:23" ht="32.25" customHeight="1">
      <c r="A119" s="125" t="s">
        <v>269</v>
      </c>
      <c r="B119" s="119" t="s">
        <v>85</v>
      </c>
      <c r="C119" s="120">
        <v>5410</v>
      </c>
      <c r="D119" s="120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4">
        <f>C119*0.04</f>
        <v>216.4</v>
      </c>
      <c r="R119" s="18">
        <f>C119*0.06</f>
        <v>324.59999999999997</v>
      </c>
      <c r="S119" s="18">
        <f>C119*0.07</f>
        <v>378.70000000000005</v>
      </c>
      <c r="T119" s="165">
        <v>200</v>
      </c>
      <c r="V119" s="47">
        <f>N119</f>
        <v>2734</v>
      </c>
      <c r="W119" s="47"/>
    </row>
    <row r="120" spans="1:23" ht="77.25" customHeight="1">
      <c r="A120" s="126"/>
      <c r="B120" s="124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>
      <c r="A121" s="129" t="s">
        <v>86</v>
      </c>
      <c r="B121" s="124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>
      <c r="A122" s="129"/>
      <c r="B122" s="124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>
      <c r="A123" s="129" t="s">
        <v>87</v>
      </c>
      <c r="B123" s="124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>
      <c r="A124" s="142" t="s">
        <v>245</v>
      </c>
      <c r="B124" s="119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4">
        <f>C124*0.06</f>
        <v>504</v>
      </c>
      <c r="S124" s="18">
        <f>C124*0.07</f>
        <v>588</v>
      </c>
      <c r="T124" s="165">
        <v>468</v>
      </c>
      <c r="V124" s="47">
        <f>N124/2</f>
        <v>1849</v>
      </c>
      <c r="W124" s="47"/>
    </row>
    <row r="125" spans="1:23">
      <c r="A125" s="142"/>
      <c r="B125" s="119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>
      <c r="A126" s="129" t="s">
        <v>89</v>
      </c>
      <c r="B126" s="124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>
      <c r="A127" s="126"/>
      <c r="B127" s="124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>
      <c r="A128" s="142" t="s">
        <v>90</v>
      </c>
      <c r="B128" s="119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4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5">
        <v>198</v>
      </c>
      <c r="V128" s="47">
        <f>N128</f>
        <v>2644</v>
      </c>
      <c r="W128" s="47"/>
    </row>
    <row r="129" spans="1:23" ht="15" customHeight="1">
      <c r="A129" s="132"/>
      <c r="B129" s="133"/>
      <c r="C129" s="4"/>
      <c r="D129" s="492" t="s">
        <v>1</v>
      </c>
      <c r="E129" s="492"/>
      <c r="F129" s="492"/>
      <c r="G129" s="492"/>
      <c r="H129" s="492"/>
      <c r="I129" s="32"/>
      <c r="J129" s="181"/>
      <c r="K129" s="32"/>
      <c r="L129" s="492" t="s">
        <v>2</v>
      </c>
      <c r="M129" s="492"/>
      <c r="N129" s="492"/>
      <c r="O129" s="16"/>
      <c r="P129" s="18"/>
      <c r="Q129" s="18"/>
      <c r="R129" s="18"/>
      <c r="S129" s="18"/>
      <c r="V129" s="47"/>
      <c r="W129" s="47"/>
    </row>
    <row r="130" spans="1:23" ht="36" customHeight="1">
      <c r="A130" s="134" t="s">
        <v>3</v>
      </c>
      <c r="B130" s="135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>
      <c r="A131" s="149"/>
      <c r="B131" s="150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>
      <c r="A132" s="145" t="s">
        <v>73</v>
      </c>
      <c r="B132" s="131" t="s">
        <v>91</v>
      </c>
      <c r="C132" s="120">
        <v>7234</v>
      </c>
      <c r="D132" s="120">
        <f>C132/2</f>
        <v>3617</v>
      </c>
      <c r="E132" s="120"/>
      <c r="F132" s="120"/>
      <c r="G132" s="120"/>
      <c r="H132" s="121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4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5">
        <v>275</v>
      </c>
      <c r="V132" s="47">
        <f>N132</f>
        <v>3532</v>
      </c>
      <c r="W132" s="47"/>
    </row>
    <row r="133" spans="1:23" ht="27" customHeight="1">
      <c r="A133" s="125" t="s">
        <v>92</v>
      </c>
      <c r="B133" s="119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4">
        <f t="shared" si="16"/>
        <v>137.76</v>
      </c>
      <c r="R133" s="18">
        <f>C133*0.06</f>
        <v>206.64</v>
      </c>
      <c r="S133" s="18">
        <f>C133*0.07</f>
        <v>241.08</v>
      </c>
      <c r="T133" s="165">
        <v>132</v>
      </c>
      <c r="V133" s="47">
        <f>N133</f>
        <v>1916</v>
      </c>
      <c r="W133" s="47"/>
    </row>
    <row r="134" spans="1:23">
      <c r="A134" s="126"/>
      <c r="B134" s="124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>
      <c r="A135" s="129" t="s">
        <v>94</v>
      </c>
      <c r="B135" s="124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>
      <c r="A136" s="126"/>
      <c r="B136" s="124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>
      <c r="A137" s="125" t="s">
        <v>95</v>
      </c>
      <c r="B137" s="119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4">
        <f t="shared" si="16"/>
        <v>271.68</v>
      </c>
      <c r="R137" s="18">
        <f>C137*0.06</f>
        <v>407.52</v>
      </c>
      <c r="S137" s="18">
        <f>C137*0.07</f>
        <v>475.44000000000005</v>
      </c>
      <c r="T137" s="165">
        <v>259</v>
      </c>
      <c r="V137" s="47">
        <f>N137</f>
        <v>3398</v>
      </c>
      <c r="W137" s="47"/>
    </row>
    <row r="138" spans="1:23" ht="24.75" customHeight="1">
      <c r="A138" s="125" t="s">
        <v>96</v>
      </c>
      <c r="B138" s="119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4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5">
        <v>260</v>
      </c>
      <c r="V138" s="47">
        <f t="shared" ref="V138:V146" si="28">N138</f>
        <v>3417.5</v>
      </c>
      <c r="W138" s="47"/>
    </row>
    <row r="139" spans="1:23" ht="24.75" customHeight="1">
      <c r="A139" s="125" t="s">
        <v>98</v>
      </c>
      <c r="B139" s="119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4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5">
        <v>206</v>
      </c>
      <c r="V139" s="47">
        <f t="shared" si="28"/>
        <v>2782</v>
      </c>
      <c r="W139" s="47"/>
    </row>
    <row r="140" spans="1:23" ht="27.75" customHeight="1">
      <c r="A140" s="125" t="s">
        <v>99</v>
      </c>
      <c r="B140" s="119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4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5">
        <v>204</v>
      </c>
      <c r="V140" s="47">
        <f t="shared" si="28"/>
        <v>2734</v>
      </c>
      <c r="W140" s="47"/>
    </row>
    <row r="141" spans="1:23" ht="27.75" customHeight="1">
      <c r="A141" s="125" t="s">
        <v>101</v>
      </c>
      <c r="B141" s="119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4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5">
        <v>166</v>
      </c>
      <c r="V141" s="47">
        <f t="shared" si="28"/>
        <v>2348.5</v>
      </c>
      <c r="W141" s="47"/>
    </row>
    <row r="142" spans="1:23" ht="27.75" customHeight="1">
      <c r="A142" s="141" t="s">
        <v>257</v>
      </c>
      <c r="B142" s="119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4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5">
        <v>88</v>
      </c>
      <c r="V142" s="47">
        <f t="shared" si="28"/>
        <v>1411</v>
      </c>
      <c r="W142" s="47"/>
    </row>
    <row r="143" spans="1:23" ht="27.75" customHeight="1">
      <c r="A143" s="125" t="s">
        <v>103</v>
      </c>
      <c r="B143" s="119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4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5">
        <v>167</v>
      </c>
      <c r="V143" s="47">
        <f t="shared" si="28"/>
        <v>2324</v>
      </c>
      <c r="W143" s="47"/>
    </row>
    <row r="144" spans="1:23" ht="27.75" customHeight="1">
      <c r="A144" s="125" t="s">
        <v>104</v>
      </c>
      <c r="B144" s="119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4">
        <f t="shared" si="27"/>
        <v>210</v>
      </c>
      <c r="R144" s="18">
        <f t="shared" si="30"/>
        <v>315</v>
      </c>
      <c r="S144" s="18">
        <f t="shared" si="31"/>
        <v>367.50000000000006</v>
      </c>
      <c r="T144" s="165">
        <v>200</v>
      </c>
      <c r="V144" s="47">
        <f t="shared" si="28"/>
        <v>2639</v>
      </c>
      <c r="W144" s="47"/>
    </row>
    <row r="145" spans="1:24" ht="27.75" customHeight="1">
      <c r="A145" s="125" t="s">
        <v>106</v>
      </c>
      <c r="B145" s="119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4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5">
        <v>233</v>
      </c>
      <c r="V145" s="47">
        <f t="shared" si="28"/>
        <v>3075</v>
      </c>
      <c r="W145" s="47"/>
    </row>
    <row r="146" spans="1:24" ht="27.75" customHeight="1">
      <c r="A146" s="125" t="s">
        <v>254</v>
      </c>
      <c r="B146" s="119" t="s">
        <v>44</v>
      </c>
      <c r="C146" s="120">
        <v>4750</v>
      </c>
      <c r="D146" s="18">
        <f t="shared" si="32"/>
        <v>2375</v>
      </c>
      <c r="E146" s="120"/>
      <c r="F146" s="120"/>
      <c r="G146" s="120"/>
      <c r="H146" s="121">
        <v>80</v>
      </c>
      <c r="I146" s="121"/>
      <c r="J146" s="121"/>
      <c r="K146" s="121">
        <v>30</v>
      </c>
      <c r="L146" s="120">
        <v>152</v>
      </c>
      <c r="M146" s="120">
        <v>162</v>
      </c>
      <c r="N146" s="120">
        <f>SUM(D146+E146+G146+H146-I146-K146-L146+M146)</f>
        <v>2435</v>
      </c>
      <c r="O146" s="16"/>
      <c r="P146" s="18">
        <f t="shared" si="29"/>
        <v>95</v>
      </c>
      <c r="Q146" s="164">
        <f t="shared" si="27"/>
        <v>190</v>
      </c>
      <c r="R146" s="18">
        <f t="shared" si="30"/>
        <v>285</v>
      </c>
      <c r="S146" s="18">
        <f t="shared" si="31"/>
        <v>332.50000000000006</v>
      </c>
      <c r="T146" s="165">
        <v>186</v>
      </c>
      <c r="V146" s="47">
        <f t="shared" si="28"/>
        <v>2435</v>
      </c>
      <c r="W146" s="47"/>
    </row>
    <row r="147" spans="1:24">
      <c r="A147" s="126"/>
      <c r="B147" s="124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>
      <c r="A148" s="129" t="s">
        <v>107</v>
      </c>
      <c r="B148" s="124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>
      <c r="A149" s="129"/>
      <c r="B149" s="124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>
      <c r="A150" s="125" t="s">
        <v>108</v>
      </c>
      <c r="B150" s="119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4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5">
        <v>487</v>
      </c>
      <c r="V150" s="47">
        <f>N150</f>
        <v>5767.5</v>
      </c>
      <c r="W150" s="47"/>
    </row>
    <row r="151" spans="1:24" ht="27.75" customHeight="1">
      <c r="A151" s="126"/>
      <c r="B151" s="124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>
      <c r="A152" s="129" t="s">
        <v>110</v>
      </c>
      <c r="B152" s="124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>
      <c r="A153" s="125" t="s">
        <v>273</v>
      </c>
      <c r="B153" s="119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4">
        <f t="shared" si="31"/>
        <v>654.50000000000011</v>
      </c>
      <c r="T153" s="165">
        <v>630</v>
      </c>
      <c r="V153" s="47">
        <f>N153/2</f>
        <v>2107.5</v>
      </c>
      <c r="W153" s="47"/>
    </row>
    <row r="154" spans="1:24">
      <c r="A154" s="126"/>
      <c r="B154" s="124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>
      <c r="A155" s="129" t="s">
        <v>112</v>
      </c>
      <c r="B155" s="124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>
      <c r="A156" s="125" t="s">
        <v>113</v>
      </c>
      <c r="B156" s="119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4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5">
        <v>204</v>
      </c>
      <c r="V156" s="47">
        <f>N156</f>
        <v>2230</v>
      </c>
      <c r="W156" s="47"/>
    </row>
    <row r="157" spans="1:24" ht="27.75" customHeight="1">
      <c r="A157" s="125" t="s">
        <v>246</v>
      </c>
      <c r="B157" s="119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>
      <c r="A158" s="125" t="s">
        <v>115</v>
      </c>
      <c r="B158" s="119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4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5">
        <v>204</v>
      </c>
      <c r="V158" s="47">
        <f>N158</f>
        <v>2655</v>
      </c>
      <c r="W158" s="47"/>
    </row>
    <row r="159" spans="1:24" ht="21.75" customHeight="1" thickBot="1">
      <c r="A159" s="125" t="s">
        <v>116</v>
      </c>
      <c r="B159" s="119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4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5">
        <v>204</v>
      </c>
      <c r="V159" s="47">
        <f>N159</f>
        <v>2655</v>
      </c>
      <c r="W159" s="47"/>
    </row>
    <row r="160" spans="1:24" ht="15.75" customHeight="1">
      <c r="A160" s="132"/>
      <c r="B160" s="133"/>
      <c r="C160" s="4"/>
      <c r="D160" s="492" t="s">
        <v>1</v>
      </c>
      <c r="E160" s="492"/>
      <c r="F160" s="492"/>
      <c r="G160" s="492"/>
      <c r="H160" s="492"/>
      <c r="I160" s="32"/>
      <c r="J160" s="181"/>
      <c r="K160" s="32"/>
      <c r="L160" s="492" t="s">
        <v>2</v>
      </c>
      <c r="M160" s="492"/>
      <c r="N160" s="492"/>
      <c r="O160" s="16"/>
      <c r="P160" s="18"/>
      <c r="Q160" s="18"/>
      <c r="R160" s="18"/>
      <c r="S160" s="18"/>
      <c r="V160" s="47"/>
      <c r="W160" s="47"/>
    </row>
    <row r="161" spans="1:23" ht="27.75" customHeight="1">
      <c r="A161" s="134" t="s">
        <v>3</v>
      </c>
      <c r="B161" s="135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>
      <c r="A162" s="149"/>
      <c r="B162" s="150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>
      <c r="A163" s="145" t="s">
        <v>117</v>
      </c>
      <c r="B163" s="131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4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5">
        <v>204</v>
      </c>
      <c r="V163" s="47">
        <f t="shared" ref="V163:V168" si="34">N163</f>
        <v>2655</v>
      </c>
      <c r="W163" s="47"/>
    </row>
    <row r="164" spans="1:23" ht="22.5" customHeight="1">
      <c r="A164" s="125" t="s">
        <v>118</v>
      </c>
      <c r="B164" s="119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4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5">
        <v>204</v>
      </c>
      <c r="V164" s="47">
        <f t="shared" si="34"/>
        <v>2655</v>
      </c>
      <c r="W164" s="47"/>
    </row>
    <row r="165" spans="1:23" ht="21" customHeight="1">
      <c r="A165" s="125" t="s">
        <v>119</v>
      </c>
      <c r="B165" s="119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4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5">
        <v>204</v>
      </c>
      <c r="V165" s="47">
        <f t="shared" si="34"/>
        <v>2655</v>
      </c>
      <c r="W165" s="47"/>
    </row>
    <row r="166" spans="1:23" ht="18.75" customHeight="1">
      <c r="A166" s="125" t="s">
        <v>120</v>
      </c>
      <c r="B166" s="119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4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5">
        <v>204</v>
      </c>
      <c r="V166" s="47">
        <f t="shared" si="34"/>
        <v>2655</v>
      </c>
      <c r="W166" s="47"/>
    </row>
    <row r="167" spans="1:23" ht="18" customHeight="1">
      <c r="A167" s="125" t="s">
        <v>121</v>
      </c>
      <c r="B167" s="119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4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5">
        <v>220</v>
      </c>
      <c r="V167" s="47">
        <f t="shared" si="34"/>
        <v>2790</v>
      </c>
      <c r="W167" s="47"/>
    </row>
    <row r="168" spans="1:23" ht="18.75" customHeight="1">
      <c r="A168" s="125" t="s">
        <v>255</v>
      </c>
      <c r="B168" s="119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4">
        <f t="shared" si="30"/>
        <v>330.59999999999997</v>
      </c>
      <c r="S168" s="18">
        <f t="shared" si="31"/>
        <v>385.70000000000005</v>
      </c>
      <c r="T168" s="165">
        <v>300</v>
      </c>
      <c r="V168" s="47">
        <f t="shared" si="34"/>
        <v>2793</v>
      </c>
      <c r="W168" s="47"/>
    </row>
    <row r="169" spans="1:23" hidden="1">
      <c r="A169" s="129"/>
      <c r="B169" s="124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>
      <c r="A170" s="129" t="s">
        <v>122</v>
      </c>
      <c r="B170" s="124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>
      <c r="A171" s="125" t="s">
        <v>123</v>
      </c>
      <c r="B171" s="119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4">
        <f t="shared" si="30"/>
        <v>347.09999999999997</v>
      </c>
      <c r="S171" s="18">
        <f t="shared" si="31"/>
        <v>404.95000000000005</v>
      </c>
      <c r="T171" s="165">
        <v>330</v>
      </c>
      <c r="V171" s="47">
        <f>N171</f>
        <v>2935.5</v>
      </c>
      <c r="W171" s="47"/>
    </row>
    <row r="172" spans="1:23" ht="21" customHeight="1">
      <c r="A172" s="125" t="s">
        <v>125</v>
      </c>
      <c r="B172" s="119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4">
        <f t="shared" si="30"/>
        <v>306.77999999999997</v>
      </c>
      <c r="S172" s="18">
        <f t="shared" si="31"/>
        <v>357.91</v>
      </c>
      <c r="T172" s="165">
        <v>292</v>
      </c>
      <c r="V172" s="47">
        <f>N172</f>
        <v>2631.5</v>
      </c>
      <c r="W172" s="47"/>
    </row>
    <row r="173" spans="1:23" ht="1.5" hidden="1" customHeight="1">
      <c r="A173" s="126"/>
      <c r="B173" s="124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>
      <c r="A174" s="129" t="s">
        <v>127</v>
      </c>
      <c r="B174" s="124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>
      <c r="A175" s="126"/>
      <c r="B175" s="124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>
      <c r="A176" s="126" t="s">
        <v>128</v>
      </c>
      <c r="B176" s="151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4">
        <f t="shared" si="27"/>
        <v>175.96</v>
      </c>
      <c r="R176" s="18">
        <f t="shared" si="30"/>
        <v>263.94</v>
      </c>
      <c r="S176" s="18">
        <f t="shared" si="31"/>
        <v>307.93</v>
      </c>
      <c r="T176" s="165">
        <v>168</v>
      </c>
      <c r="V176" s="47">
        <f>N176</f>
        <v>2307.5</v>
      </c>
      <c r="W176" s="47"/>
    </row>
    <row r="177" spans="1:23" hidden="1">
      <c r="A177" s="126"/>
      <c r="B177" s="124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>
      <c r="A178" s="129" t="s">
        <v>130</v>
      </c>
      <c r="B178" s="124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>
      <c r="A179" s="125" t="s">
        <v>247</v>
      </c>
      <c r="B179" s="119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4">
        <f t="shared" si="27"/>
        <v>374</v>
      </c>
      <c r="R179" s="18">
        <f t="shared" si="30"/>
        <v>561</v>
      </c>
      <c r="S179" s="18">
        <f t="shared" si="31"/>
        <v>654.50000000000011</v>
      </c>
      <c r="T179" s="165">
        <v>360</v>
      </c>
      <c r="V179" s="47">
        <f>N179/2</f>
        <v>2045</v>
      </c>
      <c r="W179" s="47">
        <f>N179+V179</f>
        <v>6135</v>
      </c>
    </row>
    <row r="180" spans="1:23">
      <c r="A180" s="126"/>
      <c r="B180" s="124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>
      <c r="A181" s="129"/>
      <c r="B181" s="124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>
      <c r="A182" s="183" t="s">
        <v>132</v>
      </c>
      <c r="B182" s="124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>
      <c r="A183" s="129"/>
      <c r="B183" s="124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>
      <c r="A184" s="125" t="s">
        <v>133</v>
      </c>
      <c r="B184" s="119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4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5">
        <v>172</v>
      </c>
      <c r="V184" s="47">
        <f>N184</f>
        <v>2384.5</v>
      </c>
      <c r="W184" s="47"/>
    </row>
    <row r="185" spans="1:23">
      <c r="A185" s="126"/>
      <c r="B185" s="124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>
      <c r="A186" s="152" t="s">
        <v>135</v>
      </c>
      <c r="B186" s="124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7"/>
    </row>
    <row r="187" spans="1:23" ht="9" customHeight="1">
      <c r="A187" s="126" t="s">
        <v>207</v>
      </c>
      <c r="B187" s="124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>
      <c r="A188" s="126"/>
      <c r="B188" s="124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>
      <c r="A189" s="153" t="s">
        <v>390</v>
      </c>
      <c r="B189" s="153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>
      <c r="A190" s="158"/>
      <c r="B190" s="159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58"/>
      <c r="Q190" s="18"/>
      <c r="T190" s="167">
        <f>SUM(T10:T189)</f>
        <v>24941</v>
      </c>
      <c r="V190" s="47"/>
    </row>
    <row r="191" spans="1:23" ht="12.75" customHeight="1">
      <c r="A191" s="212" t="s">
        <v>391</v>
      </c>
      <c r="B191" s="213"/>
      <c r="C191" s="524" t="s">
        <v>137</v>
      </c>
      <c r="D191" s="524"/>
      <c r="E191" s="524"/>
      <c r="F191" s="524"/>
      <c r="G191" s="524"/>
      <c r="H191" s="524"/>
      <c r="I191" s="214"/>
      <c r="J191" s="214"/>
      <c r="K191" s="214"/>
      <c r="L191" s="215" t="s">
        <v>138</v>
      </c>
      <c r="M191" s="216"/>
      <c r="N191" s="155"/>
      <c r="O191" s="189"/>
      <c r="Q191" s="18"/>
    </row>
    <row r="192" spans="1:23">
      <c r="A192" s="217" t="s">
        <v>389</v>
      </c>
      <c r="B192" s="217"/>
      <c r="C192" s="525" t="s">
        <v>249</v>
      </c>
      <c r="D192" s="525"/>
      <c r="E192" s="525"/>
      <c r="F192" s="525"/>
      <c r="G192" s="525"/>
      <c r="H192" s="525"/>
      <c r="I192" s="218"/>
      <c r="J192" s="218"/>
      <c r="K192" s="218"/>
      <c r="L192" s="526" t="s">
        <v>250</v>
      </c>
      <c r="M192" s="526"/>
      <c r="N192" s="526"/>
      <c r="O192" s="189"/>
      <c r="Q192" s="18"/>
      <c r="T192" s="167">
        <f>100/N188*24897</f>
        <v>7.3588243378846299</v>
      </c>
    </row>
    <row r="193" spans="1:15" ht="24" customHeight="1"/>
    <row r="194" spans="1:15">
      <c r="B194" s="156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5"/>
      <c r="O194" s="48"/>
    </row>
    <row r="195" spans="1:15">
      <c r="B195" s="156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>
      <c r="A196" s="2" t="s">
        <v>374</v>
      </c>
      <c r="B196" s="156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>
      <c r="A197" s="126" t="s">
        <v>370</v>
      </c>
      <c r="B197" s="124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>
      <c r="A198" s="126" t="s">
        <v>371</v>
      </c>
      <c r="B198" s="124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>
      <c r="A199" s="126" t="s">
        <v>372</v>
      </c>
      <c r="B199" s="124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>
      <c r="A200" s="126" t="s">
        <v>373</v>
      </c>
      <c r="B200" s="124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>
      <c r="A201" s="126"/>
      <c r="B201" s="124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>
      <c r="A202" s="126"/>
      <c r="B202" s="124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>
      <c r="A203" s="126" t="s">
        <v>172</v>
      </c>
      <c r="B203" s="124"/>
      <c r="C203" s="47">
        <v>3920</v>
      </c>
      <c r="D203" s="47"/>
      <c r="E203" s="211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>
      <c r="A204" s="141"/>
      <c r="B204" s="154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>
      <c r="A205" s="141"/>
      <c r="B205" s="154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>
      <c r="A206" s="141"/>
      <c r="B206" s="154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>
      <c r="A207" s="141"/>
      <c r="B207" s="154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>
      <c r="A208" s="219" t="s">
        <v>379</v>
      </c>
      <c r="B208" s="220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>
      <c r="A209" s="219" t="s">
        <v>378</v>
      </c>
      <c r="B209" s="220">
        <v>3920</v>
      </c>
      <c r="H209" s="2">
        <v>305</v>
      </c>
      <c r="J209" s="2" t="s">
        <v>385</v>
      </c>
      <c r="M209" s="2">
        <v>16911</v>
      </c>
    </row>
    <row r="210" spans="1:13" ht="23.25">
      <c r="A210" s="219" t="s">
        <v>380</v>
      </c>
      <c r="B210" s="220">
        <v>53889</v>
      </c>
      <c r="H210" s="47">
        <v>200</v>
      </c>
      <c r="J210" s="2" t="s">
        <v>386</v>
      </c>
      <c r="M210" s="2">
        <v>4227</v>
      </c>
    </row>
    <row r="211" spans="1:13" ht="23.25">
      <c r="A211" s="219" t="s">
        <v>381</v>
      </c>
      <c r="B211" s="220">
        <v>20050</v>
      </c>
      <c r="H211" s="47">
        <v>680</v>
      </c>
      <c r="J211" s="2" t="s">
        <v>314</v>
      </c>
      <c r="M211" s="2">
        <v>6327.55</v>
      </c>
    </row>
    <row r="212" spans="1:13" ht="23.25">
      <c r="A212" s="219" t="s">
        <v>382</v>
      </c>
      <c r="B212" s="220">
        <v>6327.55</v>
      </c>
      <c r="H212" s="47">
        <v>305</v>
      </c>
      <c r="J212" s="2" t="s">
        <v>387</v>
      </c>
      <c r="M212" s="2">
        <v>21150</v>
      </c>
    </row>
    <row r="213" spans="1:13" ht="23.25">
      <c r="A213" s="219" t="s">
        <v>383</v>
      </c>
      <c r="B213" s="220">
        <v>6260</v>
      </c>
      <c r="H213" s="47">
        <v>1440</v>
      </c>
      <c r="J213" s="2" t="s">
        <v>305</v>
      </c>
      <c r="M213" s="2">
        <v>49978</v>
      </c>
    </row>
    <row r="214" spans="1:13" ht="23.25">
      <c r="A214" s="219" t="s">
        <v>76</v>
      </c>
      <c r="B214" s="221">
        <v>2954</v>
      </c>
      <c r="H214" s="47">
        <f>SUM(H207:H213)</f>
        <v>3915</v>
      </c>
    </row>
    <row r="215" spans="1:13" ht="23.25">
      <c r="A215" s="219"/>
      <c r="B215" s="221"/>
      <c r="C215" s="2">
        <f>21150+3900+5476+8000</f>
        <v>38526</v>
      </c>
    </row>
    <row r="216" spans="1:13" ht="23.25">
      <c r="A216" s="219"/>
      <c r="B216" s="221">
        <f>SUM(B208:B215)</f>
        <v>109871.55</v>
      </c>
    </row>
    <row r="217" spans="1:13">
      <c r="A217" s="141"/>
      <c r="B217" s="141"/>
    </row>
    <row r="218" spans="1:13">
      <c r="A218" s="141"/>
      <c r="B218" s="141"/>
    </row>
    <row r="219" spans="1:13" ht="27" customHeight="1">
      <c r="A219" s="141"/>
      <c r="B219" s="141"/>
    </row>
    <row r="220" spans="1:13" ht="24.75" customHeight="1">
      <c r="A220" s="141"/>
      <c r="B220" s="141"/>
    </row>
    <row r="221" spans="1:13" ht="24.75" customHeight="1">
      <c r="A221" s="141"/>
      <c r="B221" s="141"/>
    </row>
    <row r="222" spans="1:13" ht="24.75" customHeight="1">
      <c r="A222" s="141"/>
      <c r="B222" s="141"/>
    </row>
    <row r="223" spans="1:13" ht="24.75" customHeight="1">
      <c r="A223" s="141"/>
      <c r="B223" s="141"/>
    </row>
    <row r="224" spans="1:13" ht="24.75" customHeight="1">
      <c r="A224" s="141"/>
      <c r="B224" s="141"/>
    </row>
    <row r="225" spans="1:2" ht="24.75" hidden="1" customHeight="1">
      <c r="A225" s="141"/>
      <c r="B225" s="141"/>
    </row>
    <row r="226" spans="1:2" ht="24.75" customHeight="1">
      <c r="A226" s="141"/>
      <c r="B226" s="141"/>
    </row>
    <row r="227" spans="1:2" ht="24.75" customHeight="1">
      <c r="A227" s="141"/>
      <c r="B227" s="141"/>
    </row>
    <row r="228" spans="1:2" ht="24.75" customHeight="1">
      <c r="A228" s="141"/>
      <c r="B228" s="141"/>
    </row>
    <row r="229" spans="1:2" ht="24.75" customHeight="1">
      <c r="A229" s="141"/>
      <c r="B229" s="141"/>
    </row>
    <row r="230" spans="1:2" ht="24.75" customHeight="1">
      <c r="A230" s="141"/>
      <c r="B230" s="141"/>
    </row>
    <row r="231" spans="1:2" ht="24.75" customHeight="1">
      <c r="A231" s="141"/>
      <c r="B231" s="141"/>
    </row>
    <row r="232" spans="1:2" ht="24.75" customHeight="1">
      <c r="A232" s="141"/>
      <c r="B232" s="141"/>
    </row>
    <row r="233" spans="1:2" ht="24.75" customHeight="1">
      <c r="A233" s="141"/>
      <c r="B233" s="141"/>
    </row>
    <row r="234" spans="1:2" ht="24.75" customHeight="1">
      <c r="A234" s="141"/>
      <c r="B234" s="141"/>
    </row>
    <row r="235" spans="1:2" ht="24.75" customHeight="1"/>
    <row r="236" spans="1:2" ht="24.75" customHeight="1"/>
    <row r="237" spans="1:2" ht="24.75" customHeight="1"/>
    <row r="238" spans="1:2" ht="25.5" customHeight="1"/>
    <row r="239" spans="1:2" ht="25.5" customHeight="1"/>
    <row r="240" spans="1:2" ht="25.5" customHeight="1"/>
    <row r="241" ht="26.25" customHeight="1"/>
    <row r="242" ht="26.25" customHeight="1"/>
    <row r="243" ht="26.25" customHeight="1"/>
    <row r="244" ht="26.25" customHeight="1"/>
    <row r="245" ht="13.5" customHeight="1"/>
    <row r="250" ht="19.5" customHeight="1"/>
    <row r="251" ht="19.5" customHeight="1"/>
    <row r="252" ht="19.5" customHeight="1"/>
    <row r="253" ht="19.5" customHeight="1"/>
    <row r="268" spans="2:1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174"/>
  <sheetViews>
    <sheetView topLeftCell="G32" workbookViewId="0">
      <selection activeCell="G46" sqref="G46"/>
    </sheetView>
  </sheetViews>
  <sheetFormatPr baseColWidth="10" defaultRowHeight="1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>
      <c r="A2" s="118" t="s">
        <v>276</v>
      </c>
    </row>
    <row r="3" spans="1:15">
      <c r="A3" s="118" t="s">
        <v>289</v>
      </c>
    </row>
    <row r="5" spans="1:15" ht="21.75" customHeight="1">
      <c r="A5" s="172" t="s">
        <v>3</v>
      </c>
      <c r="B5" s="173" t="s">
        <v>4</v>
      </c>
      <c r="C5" s="173" t="s">
        <v>277</v>
      </c>
      <c r="D5" s="173" t="s">
        <v>281</v>
      </c>
      <c r="E5" s="173" t="s">
        <v>278</v>
      </c>
      <c r="F5" s="7" t="s">
        <v>14</v>
      </c>
    </row>
    <row r="6" spans="1:15" ht="23.25" customHeight="1">
      <c r="A6" s="66" t="s">
        <v>153</v>
      </c>
      <c r="B6" s="175" t="s">
        <v>280</v>
      </c>
      <c r="C6" s="175" t="s">
        <v>290</v>
      </c>
      <c r="D6" s="66" t="s">
        <v>291</v>
      </c>
      <c r="E6" s="174">
        <v>300</v>
      </c>
      <c r="F6" s="66"/>
    </row>
    <row r="7" spans="1:15" ht="23.25" customHeight="1">
      <c r="A7" s="66" t="s">
        <v>161</v>
      </c>
      <c r="B7" s="175" t="s">
        <v>280</v>
      </c>
      <c r="C7" s="175" t="s">
        <v>290</v>
      </c>
      <c r="D7" s="66" t="s">
        <v>291</v>
      </c>
      <c r="E7" s="174">
        <v>300</v>
      </c>
      <c r="F7" s="66"/>
      <c r="O7">
        <v>700</v>
      </c>
    </row>
    <row r="8" spans="1:15" ht="21" customHeight="1">
      <c r="A8" s="66" t="s">
        <v>162</v>
      </c>
      <c r="B8" s="175" t="s">
        <v>280</v>
      </c>
      <c r="C8" s="175" t="s">
        <v>290</v>
      </c>
      <c r="D8" s="66" t="s">
        <v>291</v>
      </c>
      <c r="E8" s="174">
        <v>300</v>
      </c>
      <c r="F8" s="66"/>
      <c r="O8">
        <v>230</v>
      </c>
    </row>
    <row r="9" spans="1:15" ht="19.5" customHeight="1">
      <c r="A9" s="66" t="s">
        <v>288</v>
      </c>
      <c r="B9" s="175" t="s">
        <v>280</v>
      </c>
      <c r="C9" s="175" t="s">
        <v>290</v>
      </c>
      <c r="D9" s="66" t="s">
        <v>291</v>
      </c>
      <c r="E9" s="174">
        <v>300</v>
      </c>
      <c r="F9" s="66"/>
      <c r="O9">
        <v>167</v>
      </c>
    </row>
    <row r="10" spans="1:15" ht="21" customHeight="1">
      <c r="A10" s="66" t="s">
        <v>274</v>
      </c>
      <c r="B10" s="175" t="s">
        <v>280</v>
      </c>
      <c r="C10" s="175" t="s">
        <v>290</v>
      </c>
      <c r="D10" s="66" t="s">
        <v>291</v>
      </c>
      <c r="E10" s="174">
        <v>300</v>
      </c>
      <c r="F10" s="66"/>
      <c r="O10">
        <v>40</v>
      </c>
    </row>
    <row r="11" spans="1:15" ht="21.75" customHeight="1">
      <c r="A11" s="66"/>
      <c r="B11" s="175"/>
      <c r="C11" s="175"/>
      <c r="D11" s="66"/>
      <c r="E11" s="174"/>
      <c r="F11" s="66"/>
      <c r="O11">
        <v>242</v>
      </c>
    </row>
    <row r="12" spans="1:15" ht="21.75" customHeight="1">
      <c r="A12" s="66"/>
      <c r="B12" s="175"/>
      <c r="C12" s="175"/>
      <c r="D12" s="66"/>
      <c r="E12" s="174"/>
      <c r="F12" s="66"/>
      <c r="O12">
        <v>58</v>
      </c>
    </row>
    <row r="13" spans="1:15" ht="21.75" customHeight="1">
      <c r="A13" s="66"/>
      <c r="B13" s="175"/>
      <c r="C13" s="175"/>
      <c r="D13" s="66"/>
      <c r="E13" s="174"/>
      <c r="F13" s="66"/>
      <c r="O13">
        <v>15</v>
      </c>
    </row>
    <row r="14" spans="1:15">
      <c r="D14" s="176" t="s">
        <v>172</v>
      </c>
      <c r="E14" s="177">
        <f>SUM(E6:E13)</f>
        <v>1500</v>
      </c>
      <c r="O14">
        <v>241</v>
      </c>
    </row>
    <row r="15" spans="1:15">
      <c r="O15">
        <v>19</v>
      </c>
    </row>
    <row r="16" spans="1:15">
      <c r="A16" s="100"/>
      <c r="B16" s="100"/>
      <c r="D16" s="100"/>
      <c r="E16" s="100"/>
      <c r="O16">
        <v>180</v>
      </c>
    </row>
    <row r="17" spans="1:15">
      <c r="A17" s="533" t="s">
        <v>282</v>
      </c>
      <c r="B17" s="533"/>
      <c r="C17" s="118"/>
      <c r="D17" s="533" t="s">
        <v>250</v>
      </c>
      <c r="E17" s="533"/>
      <c r="F17" s="118"/>
      <c r="O17">
        <v>364</v>
      </c>
    </row>
    <row r="18" spans="1:15">
      <c r="A18" s="533"/>
      <c r="B18" s="533"/>
      <c r="C18" s="118"/>
      <c r="D18" s="533"/>
      <c r="E18" s="533"/>
      <c r="F18" s="118"/>
      <c r="O18">
        <v>260</v>
      </c>
    </row>
    <row r="19" spans="1:15">
      <c r="A19" s="533" t="s">
        <v>283</v>
      </c>
      <c r="B19" s="533"/>
      <c r="C19" s="118"/>
      <c r="D19" s="118" t="s">
        <v>284</v>
      </c>
      <c r="E19" s="118"/>
      <c r="F19" s="118"/>
      <c r="O19">
        <v>200</v>
      </c>
    </row>
    <row r="20" spans="1:15">
      <c r="A20" s="168"/>
      <c r="B20" s="168"/>
      <c r="C20" s="118"/>
      <c r="D20" s="118"/>
      <c r="E20" s="118"/>
      <c r="F20" s="118"/>
      <c r="O20">
        <v>620</v>
      </c>
    </row>
    <row r="21" spans="1:15">
      <c r="A21" s="168"/>
      <c r="B21" s="168"/>
      <c r="C21" s="118"/>
      <c r="D21" s="118"/>
      <c r="E21" s="118"/>
      <c r="F21" s="118"/>
      <c r="O21">
        <v>736</v>
      </c>
    </row>
    <row r="22" spans="1:15">
      <c r="A22" s="168"/>
      <c r="B22" s="168"/>
      <c r="C22" s="118"/>
      <c r="D22" s="118"/>
      <c r="E22" s="118"/>
      <c r="F22" s="118"/>
      <c r="O22">
        <v>830</v>
      </c>
    </row>
    <row r="23" spans="1:15">
      <c r="A23" s="168"/>
      <c r="B23" s="168"/>
      <c r="C23" s="118"/>
      <c r="D23" s="118"/>
      <c r="E23" s="118"/>
      <c r="F23" s="118"/>
      <c r="O23">
        <v>150</v>
      </c>
    </row>
    <row r="24" spans="1:15">
      <c r="A24" s="168"/>
      <c r="B24" s="168"/>
      <c r="C24" s="118"/>
      <c r="D24" s="118"/>
      <c r="E24" s="118"/>
      <c r="F24" s="118"/>
      <c r="O24">
        <v>360</v>
      </c>
    </row>
    <row r="25" spans="1:15">
      <c r="O25">
        <v>297</v>
      </c>
    </row>
    <row r="26" spans="1:15">
      <c r="O26">
        <v>580</v>
      </c>
    </row>
    <row r="27" spans="1:15">
      <c r="O27">
        <v>150</v>
      </c>
    </row>
    <row r="28" spans="1:15">
      <c r="O28">
        <v>1524</v>
      </c>
    </row>
    <row r="29" spans="1:15">
      <c r="O29">
        <v>144</v>
      </c>
    </row>
    <row r="30" spans="1:15">
      <c r="O30">
        <v>105</v>
      </c>
    </row>
    <row r="31" spans="1:15">
      <c r="O31">
        <v>363</v>
      </c>
    </row>
    <row r="32" spans="1:15">
      <c r="O32">
        <v>180</v>
      </c>
    </row>
    <row r="33" spans="1:15">
      <c r="A33" s="118" t="s">
        <v>276</v>
      </c>
      <c r="O33">
        <v>242</v>
      </c>
    </row>
    <row r="34" spans="1:15" ht="15.75" thickBot="1">
      <c r="A34" s="118" t="s">
        <v>289</v>
      </c>
      <c r="O34">
        <v>1540</v>
      </c>
    </row>
    <row r="35" spans="1:15" ht="24" thickBot="1">
      <c r="I35" s="530" t="s">
        <v>358</v>
      </c>
      <c r="J35" s="531"/>
      <c r="K35" s="532"/>
      <c r="O35">
        <v>980</v>
      </c>
    </row>
    <row r="36" spans="1:15">
      <c r="A36" s="172" t="s">
        <v>3</v>
      </c>
      <c r="B36" s="173" t="s">
        <v>4</v>
      </c>
      <c r="C36" s="173" t="s">
        <v>277</v>
      </c>
      <c r="D36" s="173" t="s">
        <v>281</v>
      </c>
      <c r="E36" s="173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>
      <c r="A37" s="66" t="s">
        <v>162</v>
      </c>
      <c r="B37" s="175" t="s">
        <v>280</v>
      </c>
      <c r="C37" s="175" t="s">
        <v>292</v>
      </c>
      <c r="D37" s="66" t="s">
        <v>293</v>
      </c>
      <c r="E37" s="174">
        <v>300</v>
      </c>
      <c r="F37" s="66"/>
      <c r="I37" s="66" t="s">
        <v>361</v>
      </c>
      <c r="J37" s="174">
        <v>13445960</v>
      </c>
      <c r="K37" s="174">
        <v>7113879</v>
      </c>
      <c r="O37">
        <v>176</v>
      </c>
    </row>
    <row r="38" spans="1:15" ht="18.75" customHeight="1">
      <c r="A38" s="66" t="s">
        <v>275</v>
      </c>
      <c r="B38" s="175" t="s">
        <v>280</v>
      </c>
      <c r="C38" s="175" t="s">
        <v>292</v>
      </c>
      <c r="D38" s="66" t="s">
        <v>293</v>
      </c>
      <c r="E38" s="174">
        <v>300</v>
      </c>
      <c r="F38" s="66"/>
      <c r="I38" s="66" t="s">
        <v>362</v>
      </c>
      <c r="J38" s="174">
        <v>2884000</v>
      </c>
      <c r="K38" s="174">
        <v>1783934</v>
      </c>
      <c r="O38">
        <v>290.23</v>
      </c>
    </row>
    <row r="39" spans="1:15" ht="16.5" customHeight="1">
      <c r="A39" s="66"/>
      <c r="B39" s="175"/>
      <c r="C39" s="175"/>
      <c r="D39" s="66"/>
      <c r="E39" s="174"/>
      <c r="F39" s="66"/>
      <c r="I39" s="66" t="s">
        <v>94</v>
      </c>
      <c r="J39" s="174">
        <v>4363000</v>
      </c>
      <c r="K39" s="174">
        <v>2355670</v>
      </c>
      <c r="O39">
        <v>109.5</v>
      </c>
    </row>
    <row r="40" spans="1:15" ht="18.75" customHeight="1">
      <c r="A40" s="66"/>
      <c r="B40" s="175"/>
      <c r="C40" s="175"/>
      <c r="D40" s="66"/>
      <c r="E40" s="174"/>
      <c r="F40" s="66"/>
      <c r="I40" s="66" t="s">
        <v>363</v>
      </c>
      <c r="J40" s="174">
        <v>2060000</v>
      </c>
      <c r="K40" s="174">
        <v>1390122</v>
      </c>
      <c r="O40">
        <v>700</v>
      </c>
    </row>
    <row r="41" spans="1:15">
      <c r="A41" s="66"/>
      <c r="B41" s="175"/>
      <c r="C41" s="175"/>
      <c r="D41" s="66"/>
      <c r="E41" s="174"/>
      <c r="F41" s="66"/>
      <c r="I41" s="66" t="s">
        <v>364</v>
      </c>
      <c r="J41" s="174">
        <v>533000</v>
      </c>
      <c r="K41" s="174">
        <v>30000</v>
      </c>
      <c r="O41">
        <v>250</v>
      </c>
    </row>
    <row r="42" spans="1:15">
      <c r="A42" s="66"/>
      <c r="B42" s="175"/>
      <c r="C42" s="175"/>
      <c r="D42" s="66"/>
      <c r="E42" s="174"/>
      <c r="F42" s="66"/>
      <c r="I42" s="66" t="s">
        <v>365</v>
      </c>
      <c r="J42" s="174">
        <v>10690000</v>
      </c>
      <c r="K42" s="174">
        <v>3002892</v>
      </c>
      <c r="O42">
        <v>118</v>
      </c>
    </row>
    <row r="43" spans="1:15">
      <c r="A43" s="66"/>
      <c r="B43" s="175"/>
      <c r="C43" s="175"/>
      <c r="D43" s="66"/>
      <c r="E43" s="174"/>
      <c r="F43" s="66"/>
      <c r="I43" s="66" t="s">
        <v>366</v>
      </c>
      <c r="J43" s="174">
        <v>0</v>
      </c>
      <c r="K43" s="174">
        <f>SUM(J43)</f>
        <v>0</v>
      </c>
      <c r="O43">
        <v>1499.88</v>
      </c>
    </row>
    <row r="44" spans="1:15">
      <c r="A44" s="66"/>
      <c r="B44" s="175"/>
      <c r="C44" s="175"/>
      <c r="D44" s="66"/>
      <c r="E44" s="174"/>
      <c r="F44" s="66"/>
      <c r="I44" s="66" t="s">
        <v>367</v>
      </c>
      <c r="J44" s="174">
        <v>0</v>
      </c>
      <c r="K44" s="174">
        <f>SUM(J44)</f>
        <v>0</v>
      </c>
      <c r="O44">
        <v>1751</v>
      </c>
    </row>
    <row r="45" spans="1:15">
      <c r="D45" s="178" t="s">
        <v>172</v>
      </c>
      <c r="E45" s="177">
        <f>SUM(E37:E44)</f>
        <v>600</v>
      </c>
      <c r="I45" s="66" t="s">
        <v>368</v>
      </c>
      <c r="J45" s="174">
        <v>2130000</v>
      </c>
      <c r="K45" s="174">
        <v>78285</v>
      </c>
      <c r="O45">
        <v>1751</v>
      </c>
    </row>
    <row r="46" spans="1:15">
      <c r="I46" s="66"/>
      <c r="J46" s="174"/>
      <c r="K46" s="174"/>
      <c r="O46">
        <v>1751</v>
      </c>
    </row>
    <row r="47" spans="1:15">
      <c r="A47" s="100"/>
      <c r="B47" s="100"/>
      <c r="D47" s="100"/>
      <c r="E47" s="100"/>
      <c r="I47" s="66" t="s">
        <v>172</v>
      </c>
      <c r="J47" s="174">
        <f>SUM(J37:J46)</f>
        <v>36105960</v>
      </c>
      <c r="K47" s="174">
        <v>15754782</v>
      </c>
      <c r="O47">
        <v>1751</v>
      </c>
    </row>
    <row r="48" spans="1:15">
      <c r="A48" s="533" t="s">
        <v>282</v>
      </c>
      <c r="B48" s="533"/>
      <c r="C48" s="118"/>
      <c r="D48" s="533" t="s">
        <v>250</v>
      </c>
      <c r="E48" s="533"/>
      <c r="F48" s="118"/>
      <c r="O48">
        <v>1513.8</v>
      </c>
    </row>
    <row r="49" spans="1:15">
      <c r="A49" s="533"/>
      <c r="B49" s="533"/>
      <c r="C49" s="118"/>
      <c r="D49" s="533"/>
      <c r="E49" s="533"/>
      <c r="F49" s="118"/>
    </row>
    <row r="50" spans="1:15">
      <c r="A50" s="533" t="s">
        <v>283</v>
      </c>
      <c r="B50" s="533"/>
      <c r="C50" s="118"/>
      <c r="D50" s="118" t="s">
        <v>284</v>
      </c>
      <c r="E50" s="118"/>
      <c r="F50" s="118"/>
      <c r="O50">
        <f>SUM(O7:O49)</f>
        <v>23213.41</v>
      </c>
    </row>
    <row r="51" spans="1:15">
      <c r="A51" s="168"/>
      <c r="B51" s="168"/>
      <c r="C51" s="118"/>
      <c r="D51" s="118"/>
      <c r="E51" s="118"/>
      <c r="F51" s="118"/>
      <c r="O51">
        <v>16400</v>
      </c>
    </row>
    <row r="52" spans="1:15">
      <c r="A52" s="168"/>
      <c r="B52" s="168"/>
      <c r="C52" s="118"/>
      <c r="D52" s="118"/>
      <c r="E52" s="118"/>
      <c r="F52" s="118"/>
    </row>
    <row r="53" spans="1:15">
      <c r="A53" s="168"/>
      <c r="B53" s="168"/>
      <c r="C53" s="118"/>
      <c r="D53" s="118"/>
      <c r="E53" s="118"/>
      <c r="F53" s="118"/>
    </row>
    <row r="54" spans="1:15">
      <c r="A54" s="168"/>
      <c r="B54" s="168"/>
      <c r="C54" s="118"/>
      <c r="D54" s="118"/>
      <c r="E54" s="118"/>
      <c r="F54" s="118"/>
    </row>
    <row r="55" spans="1:15">
      <c r="A55" s="168"/>
      <c r="B55" s="168"/>
      <c r="C55" s="118"/>
      <c r="D55" s="118"/>
      <c r="E55" s="118"/>
      <c r="F55" s="118"/>
    </row>
    <row r="56" spans="1:15">
      <c r="A56" s="168"/>
      <c r="B56" s="168"/>
      <c r="C56" s="118"/>
      <c r="D56" s="118"/>
      <c r="E56" s="118"/>
      <c r="F56" s="118"/>
    </row>
    <row r="57" spans="1:15">
      <c r="A57" s="168"/>
      <c r="B57" s="168"/>
      <c r="C57" s="118"/>
      <c r="D57" s="118"/>
      <c r="E57" s="118"/>
      <c r="F57" s="118"/>
    </row>
    <row r="58" spans="1:15">
      <c r="A58" s="168"/>
      <c r="B58" s="168"/>
      <c r="C58" s="118"/>
      <c r="D58" s="118"/>
      <c r="E58" s="118"/>
      <c r="F58" s="118"/>
    </row>
    <row r="59" spans="1:15">
      <c r="A59" s="168"/>
      <c r="B59" s="168"/>
      <c r="C59" s="118"/>
      <c r="D59" s="118"/>
      <c r="E59" s="118"/>
      <c r="F59" s="118"/>
    </row>
    <row r="60" spans="1:15">
      <c r="A60" s="168"/>
      <c r="B60" s="168"/>
      <c r="C60" s="118"/>
      <c r="D60" s="118"/>
      <c r="E60" s="118"/>
      <c r="F60" s="118"/>
    </row>
    <row r="61" spans="1:15">
      <c r="A61" s="168"/>
      <c r="B61" s="168"/>
      <c r="C61" s="118"/>
      <c r="D61" s="118"/>
      <c r="E61" s="118"/>
      <c r="F61" s="118"/>
    </row>
    <row r="67" spans="1:6">
      <c r="A67" s="118" t="s">
        <v>276</v>
      </c>
    </row>
    <row r="68" spans="1:6">
      <c r="A68" s="118" t="s">
        <v>289</v>
      </c>
    </row>
    <row r="70" spans="1:6">
      <c r="A70" s="172" t="s">
        <v>3</v>
      </c>
      <c r="B70" s="173" t="s">
        <v>4</v>
      </c>
      <c r="C70" s="173" t="s">
        <v>277</v>
      </c>
      <c r="D70" s="173" t="s">
        <v>281</v>
      </c>
      <c r="E70" s="173" t="s">
        <v>278</v>
      </c>
      <c r="F70" s="7" t="s">
        <v>14</v>
      </c>
    </row>
    <row r="71" spans="1:6" ht="18.75" customHeight="1">
      <c r="A71" s="66" t="s">
        <v>151</v>
      </c>
      <c r="B71" s="175" t="s">
        <v>280</v>
      </c>
      <c r="C71" s="175" t="s">
        <v>294</v>
      </c>
      <c r="D71" s="66" t="s">
        <v>295</v>
      </c>
      <c r="E71" s="174">
        <v>300</v>
      </c>
      <c r="F71" s="66"/>
    </row>
    <row r="72" spans="1:6" ht="18" customHeight="1">
      <c r="A72" s="66" t="s">
        <v>296</v>
      </c>
      <c r="B72" s="175" t="s">
        <v>280</v>
      </c>
      <c r="C72" s="175" t="s">
        <v>294</v>
      </c>
      <c r="D72" s="66" t="s">
        <v>295</v>
      </c>
      <c r="E72" s="174">
        <v>300</v>
      </c>
      <c r="F72" s="66"/>
    </row>
    <row r="73" spans="1:6" ht="18" customHeight="1">
      <c r="A73" s="66" t="s">
        <v>297</v>
      </c>
      <c r="B73" s="175" t="s">
        <v>280</v>
      </c>
      <c r="C73" s="175" t="s">
        <v>294</v>
      </c>
      <c r="D73" s="66" t="s">
        <v>295</v>
      </c>
      <c r="E73" s="174">
        <v>300</v>
      </c>
      <c r="F73" s="66"/>
    </row>
    <row r="74" spans="1:6" ht="18" customHeight="1">
      <c r="A74" s="66" t="s">
        <v>298</v>
      </c>
      <c r="B74" s="175" t="s">
        <v>280</v>
      </c>
      <c r="C74" s="175" t="s">
        <v>294</v>
      </c>
      <c r="D74" s="66" t="s">
        <v>295</v>
      </c>
      <c r="E74" s="174">
        <v>300</v>
      </c>
      <c r="F74" s="66"/>
    </row>
    <row r="75" spans="1:6">
      <c r="A75" s="66" t="s">
        <v>279</v>
      </c>
      <c r="B75" s="175" t="s">
        <v>280</v>
      </c>
      <c r="C75" s="175" t="s">
        <v>294</v>
      </c>
      <c r="D75" s="66" t="s">
        <v>295</v>
      </c>
      <c r="E75" s="174">
        <v>300</v>
      </c>
      <c r="F75" s="66"/>
    </row>
    <row r="76" spans="1:6">
      <c r="A76" s="66"/>
      <c r="B76" s="175"/>
      <c r="C76" s="175"/>
      <c r="D76" s="66"/>
      <c r="E76" s="174"/>
      <c r="F76" s="66"/>
    </row>
    <row r="77" spans="1:6">
      <c r="A77" s="66"/>
      <c r="B77" s="175"/>
      <c r="C77" s="175"/>
      <c r="D77" s="66"/>
      <c r="E77" s="174"/>
      <c r="F77" s="66"/>
    </row>
    <row r="78" spans="1:6">
      <c r="A78" s="66"/>
      <c r="B78" s="175"/>
      <c r="C78" s="175"/>
      <c r="D78" s="66"/>
      <c r="E78" s="174"/>
      <c r="F78" s="66"/>
    </row>
    <row r="79" spans="1:6">
      <c r="D79" s="178" t="s">
        <v>172</v>
      </c>
      <c r="E79" s="177">
        <f>SUM(E71:E78)</f>
        <v>1500</v>
      </c>
    </row>
    <row r="81" spans="1:6">
      <c r="A81" s="100"/>
      <c r="B81" s="100"/>
      <c r="D81" s="100"/>
      <c r="E81" s="100"/>
    </row>
    <row r="82" spans="1:6">
      <c r="A82" s="533" t="s">
        <v>282</v>
      </c>
      <c r="B82" s="533"/>
      <c r="C82" s="118"/>
      <c r="D82" s="533" t="s">
        <v>250</v>
      </c>
      <c r="E82" s="533"/>
      <c r="F82" s="118"/>
    </row>
    <row r="83" spans="1:6">
      <c r="A83" s="533"/>
      <c r="B83" s="533"/>
      <c r="C83" s="118"/>
      <c r="D83" s="533"/>
      <c r="E83" s="533"/>
      <c r="F83" s="118"/>
    </row>
    <row r="84" spans="1:6">
      <c r="A84" s="533" t="s">
        <v>283</v>
      </c>
      <c r="B84" s="533"/>
      <c r="C84" s="118"/>
      <c r="D84" s="118" t="s">
        <v>284</v>
      </c>
      <c r="E84" s="118"/>
      <c r="F84" s="118"/>
    </row>
    <row r="85" spans="1:6">
      <c r="A85" s="168"/>
      <c r="B85" s="168"/>
      <c r="C85" s="118"/>
      <c r="D85" s="118"/>
      <c r="E85" s="118"/>
      <c r="F85" s="118"/>
    </row>
    <row r="86" spans="1:6">
      <c r="A86" s="168"/>
      <c r="B86" s="168"/>
      <c r="C86" s="118"/>
      <c r="D86" s="118"/>
      <c r="E86" s="118"/>
      <c r="F86" s="118"/>
    </row>
    <row r="87" spans="1:6">
      <c r="A87" s="168"/>
      <c r="B87" s="168"/>
      <c r="C87" s="118"/>
      <c r="D87" s="118"/>
      <c r="E87" s="118"/>
      <c r="F87" s="118"/>
    </row>
    <row r="88" spans="1:6">
      <c r="A88" s="168"/>
      <c r="B88" s="168"/>
      <c r="C88" s="118"/>
      <c r="D88" s="118"/>
      <c r="E88" s="118"/>
      <c r="F88" s="118"/>
    </row>
    <row r="89" spans="1:6">
      <c r="A89" s="168"/>
      <c r="B89" s="168"/>
      <c r="C89" s="118"/>
      <c r="D89" s="118"/>
      <c r="E89" s="118"/>
      <c r="F89" s="118"/>
    </row>
    <row r="90" spans="1:6">
      <c r="A90" s="168"/>
      <c r="B90" s="168"/>
      <c r="C90" s="118"/>
      <c r="D90" s="118"/>
      <c r="E90" s="118"/>
      <c r="F90" s="118"/>
    </row>
    <row r="91" spans="1:6">
      <c r="A91" s="168"/>
      <c r="B91" s="168"/>
      <c r="C91" s="118"/>
      <c r="D91" s="118"/>
      <c r="E91" s="118"/>
      <c r="F91" s="118"/>
    </row>
    <row r="92" spans="1:6">
      <c r="A92" s="168"/>
      <c r="B92" s="168"/>
      <c r="C92" s="118"/>
      <c r="D92" s="118"/>
      <c r="E92" s="118"/>
      <c r="F92" s="118"/>
    </row>
    <row r="93" spans="1:6">
      <c r="A93" s="168"/>
      <c r="B93" s="168"/>
      <c r="C93" s="118"/>
      <c r="D93" s="118"/>
      <c r="E93" s="118"/>
      <c r="F93" s="118"/>
    </row>
    <row r="94" spans="1:6">
      <c r="A94" s="168"/>
      <c r="B94" s="168"/>
      <c r="C94" s="118"/>
      <c r="D94" s="118"/>
      <c r="E94" s="118"/>
      <c r="F94" s="118"/>
    </row>
    <row r="95" spans="1:6">
      <c r="A95" s="168"/>
      <c r="B95" s="168"/>
      <c r="C95" s="118"/>
      <c r="D95" s="118"/>
      <c r="E95" s="118"/>
      <c r="F95" s="118"/>
    </row>
    <row r="96" spans="1:6">
      <c r="A96" s="168"/>
      <c r="B96" s="168"/>
      <c r="C96" s="118"/>
      <c r="D96" s="118"/>
      <c r="E96" s="118"/>
      <c r="F96" s="118"/>
    </row>
    <row r="101" spans="1:6">
      <c r="A101" s="118" t="s">
        <v>276</v>
      </c>
    </row>
    <row r="102" spans="1:6">
      <c r="A102" s="118" t="s">
        <v>289</v>
      </c>
    </row>
    <row r="104" spans="1:6">
      <c r="A104" s="172" t="s">
        <v>3</v>
      </c>
      <c r="B104" s="173" t="s">
        <v>4</v>
      </c>
      <c r="C104" s="173" t="s">
        <v>277</v>
      </c>
      <c r="D104" s="173" t="s">
        <v>281</v>
      </c>
      <c r="E104" s="173" t="s">
        <v>278</v>
      </c>
      <c r="F104" s="7" t="s">
        <v>14</v>
      </c>
    </row>
    <row r="105" spans="1:6" ht="18" customHeight="1">
      <c r="A105" s="66" t="s">
        <v>287</v>
      </c>
      <c r="B105" s="175" t="s">
        <v>280</v>
      </c>
      <c r="C105" s="175" t="s">
        <v>285</v>
      </c>
      <c r="D105" s="66" t="s">
        <v>286</v>
      </c>
      <c r="E105" s="174">
        <v>300</v>
      </c>
      <c r="F105" s="66"/>
    </row>
    <row r="106" spans="1:6" ht="18.75" customHeight="1">
      <c r="A106" s="66" t="s">
        <v>274</v>
      </c>
      <c r="B106" s="175" t="s">
        <v>280</v>
      </c>
      <c r="C106" s="175" t="s">
        <v>285</v>
      </c>
      <c r="D106" s="66" t="s">
        <v>286</v>
      </c>
      <c r="E106" s="174">
        <v>300</v>
      </c>
      <c r="F106" s="66"/>
    </row>
    <row r="107" spans="1:6" ht="18.75" customHeight="1">
      <c r="A107" s="66" t="s">
        <v>146</v>
      </c>
      <c r="B107" s="175" t="s">
        <v>280</v>
      </c>
      <c r="C107" s="175" t="s">
        <v>285</v>
      </c>
      <c r="D107" s="66" t="s">
        <v>286</v>
      </c>
      <c r="E107" s="174">
        <v>300</v>
      </c>
      <c r="F107" s="66"/>
    </row>
    <row r="108" spans="1:6" ht="20.25" customHeight="1">
      <c r="A108" s="66" t="s">
        <v>155</v>
      </c>
      <c r="B108" s="175" t="s">
        <v>280</v>
      </c>
      <c r="C108" s="175" t="s">
        <v>285</v>
      </c>
      <c r="D108" s="66" t="s">
        <v>286</v>
      </c>
      <c r="E108" s="174">
        <v>300</v>
      </c>
      <c r="F108" s="66"/>
    </row>
    <row r="109" spans="1:6">
      <c r="A109" s="66"/>
      <c r="B109" s="175"/>
      <c r="C109" s="175"/>
      <c r="D109" s="66"/>
      <c r="E109" s="174"/>
      <c r="F109" s="66"/>
    </row>
    <row r="110" spans="1:6">
      <c r="A110" s="66"/>
      <c r="B110" s="175"/>
      <c r="C110" s="175"/>
      <c r="D110" s="66"/>
      <c r="E110" s="174"/>
      <c r="F110" s="66"/>
    </row>
    <row r="111" spans="1:6">
      <c r="A111" s="66"/>
      <c r="B111" s="175"/>
      <c r="C111" s="175"/>
      <c r="D111" s="66"/>
      <c r="E111" s="174"/>
      <c r="F111" s="66"/>
    </row>
    <row r="112" spans="1:6">
      <c r="A112" s="66"/>
      <c r="B112" s="175"/>
      <c r="C112" s="175"/>
      <c r="D112" s="66"/>
      <c r="E112" s="174"/>
      <c r="F112" s="66"/>
    </row>
    <row r="113" spans="1:6">
      <c r="D113" s="178" t="s">
        <v>172</v>
      </c>
      <c r="E113" s="177">
        <f>SUM(E105:E112)</f>
        <v>1200</v>
      </c>
    </row>
    <row r="115" spans="1:6">
      <c r="A115" s="100"/>
      <c r="B115" s="100"/>
      <c r="D115" s="100"/>
      <c r="E115" s="100"/>
    </row>
    <row r="116" spans="1:6">
      <c r="A116" s="533" t="s">
        <v>282</v>
      </c>
      <c r="B116" s="533"/>
      <c r="C116" s="118"/>
      <c r="D116" s="533" t="s">
        <v>250</v>
      </c>
      <c r="E116" s="533"/>
      <c r="F116" s="118"/>
    </row>
    <row r="117" spans="1:6">
      <c r="A117" s="533"/>
      <c r="B117" s="533"/>
      <c r="C117" s="118"/>
      <c r="D117" s="533"/>
      <c r="E117" s="533"/>
      <c r="F117" s="118"/>
    </row>
    <row r="118" spans="1:6">
      <c r="A118" s="533" t="s">
        <v>283</v>
      </c>
      <c r="B118" s="533"/>
      <c r="C118" s="118"/>
      <c r="D118" s="118" t="s">
        <v>284</v>
      </c>
      <c r="E118" s="118"/>
      <c r="F118" s="118"/>
    </row>
    <row r="119" spans="1:6">
      <c r="A119" s="168"/>
      <c r="B119" s="168"/>
      <c r="C119" s="118"/>
      <c r="D119" s="118"/>
      <c r="E119" s="118"/>
      <c r="F119" s="118"/>
    </row>
    <row r="120" spans="1:6">
      <c r="A120" s="168"/>
      <c r="B120" s="168"/>
      <c r="C120" s="118"/>
      <c r="D120" s="118"/>
      <c r="E120" s="118"/>
      <c r="F120" s="118"/>
    </row>
    <row r="121" spans="1:6">
      <c r="A121" s="168"/>
      <c r="B121" s="168"/>
      <c r="C121" s="118"/>
      <c r="D121" s="118"/>
      <c r="E121" s="118"/>
      <c r="F121" s="118"/>
    </row>
    <row r="122" spans="1:6">
      <c r="A122" s="168"/>
      <c r="B122" s="168"/>
      <c r="C122" s="118"/>
      <c r="D122" s="118"/>
      <c r="E122" s="118"/>
      <c r="F122" s="118"/>
    </row>
    <row r="123" spans="1:6">
      <c r="A123" s="168"/>
      <c r="B123" s="168"/>
      <c r="C123" s="118"/>
      <c r="D123" s="118"/>
      <c r="E123" s="118"/>
      <c r="F123" s="118"/>
    </row>
    <row r="124" spans="1:6">
      <c r="A124" s="168"/>
      <c r="B124" s="168"/>
      <c r="C124" s="118"/>
      <c r="D124" s="118"/>
      <c r="E124" s="118"/>
      <c r="F124" s="118"/>
    </row>
    <row r="125" spans="1:6">
      <c r="A125" s="168"/>
      <c r="B125" s="168"/>
      <c r="C125" s="118"/>
      <c r="D125" s="118"/>
      <c r="E125" s="118"/>
      <c r="F125" s="118"/>
    </row>
    <row r="126" spans="1:6">
      <c r="A126" s="168"/>
      <c r="B126" s="168"/>
      <c r="C126" s="118"/>
      <c r="D126" s="118"/>
      <c r="E126" s="118"/>
      <c r="F126" s="118"/>
    </row>
    <row r="127" spans="1:6">
      <c r="A127" s="168"/>
      <c r="B127" s="168"/>
      <c r="C127" s="118"/>
      <c r="D127" s="118"/>
      <c r="E127" s="118"/>
      <c r="F127" s="118"/>
    </row>
    <row r="128" spans="1:6">
      <c r="A128" s="168"/>
      <c r="B128" s="168"/>
      <c r="C128" s="118"/>
      <c r="D128" s="118"/>
      <c r="E128" s="118"/>
      <c r="F128" s="118"/>
    </row>
    <row r="129" spans="1:6">
      <c r="A129" s="168"/>
      <c r="B129" s="168"/>
      <c r="C129" s="118"/>
      <c r="D129" s="118"/>
      <c r="E129" s="118"/>
      <c r="F129" s="118"/>
    </row>
    <row r="135" spans="1:6">
      <c r="A135" s="118" t="s">
        <v>276</v>
      </c>
    </row>
    <row r="136" spans="1:6">
      <c r="A136" s="118" t="s">
        <v>289</v>
      </c>
    </row>
    <row r="138" spans="1:6">
      <c r="A138" s="172" t="s">
        <v>3</v>
      </c>
      <c r="B138" s="173" t="s">
        <v>4</v>
      </c>
      <c r="C138" s="173" t="s">
        <v>277</v>
      </c>
      <c r="D138" s="173" t="s">
        <v>281</v>
      </c>
      <c r="E138" s="173" t="s">
        <v>278</v>
      </c>
      <c r="F138" s="7" t="s">
        <v>14</v>
      </c>
    </row>
    <row r="139" spans="1:6" ht="18" customHeight="1">
      <c r="A139" s="66" t="s">
        <v>162</v>
      </c>
      <c r="B139" s="175" t="s">
        <v>280</v>
      </c>
      <c r="C139" s="175" t="s">
        <v>299</v>
      </c>
      <c r="D139" s="66" t="s">
        <v>300</v>
      </c>
      <c r="E139" s="174">
        <v>300</v>
      </c>
      <c r="F139" s="66"/>
    </row>
    <row r="140" spans="1:6" ht="18" customHeight="1">
      <c r="A140" s="66" t="s">
        <v>301</v>
      </c>
      <c r="B140" s="175" t="s">
        <v>280</v>
      </c>
      <c r="C140" s="175" t="s">
        <v>299</v>
      </c>
      <c r="D140" s="66" t="s">
        <v>300</v>
      </c>
      <c r="E140" s="174">
        <v>300</v>
      </c>
      <c r="F140" s="66"/>
    </row>
    <row r="141" spans="1:6" ht="18" customHeight="1">
      <c r="A141" s="66"/>
      <c r="B141" s="175"/>
      <c r="C141" s="175"/>
      <c r="D141" s="66"/>
      <c r="E141" s="174"/>
      <c r="F141" s="66"/>
    </row>
    <row r="142" spans="1:6" ht="18" customHeight="1">
      <c r="A142" s="66"/>
      <c r="B142" s="175"/>
      <c r="C142" s="175"/>
      <c r="D142" s="66"/>
      <c r="E142" s="174"/>
      <c r="F142" s="66"/>
    </row>
    <row r="143" spans="1:6">
      <c r="A143" s="66"/>
      <c r="B143" s="175"/>
      <c r="C143" s="175"/>
      <c r="D143" s="66"/>
      <c r="E143" s="174"/>
      <c r="F143" s="66"/>
    </row>
    <row r="144" spans="1:6">
      <c r="A144" s="66"/>
      <c r="B144" s="175"/>
      <c r="C144" s="175"/>
      <c r="D144" s="66"/>
      <c r="E144" s="174"/>
      <c r="F144" s="66"/>
    </row>
    <row r="145" spans="1:6">
      <c r="A145" s="66"/>
      <c r="B145" s="175"/>
      <c r="C145" s="175"/>
      <c r="D145" s="66"/>
      <c r="E145" s="174"/>
      <c r="F145" s="66"/>
    </row>
    <row r="146" spans="1:6">
      <c r="A146" s="66"/>
      <c r="B146" s="175"/>
      <c r="C146" s="175"/>
      <c r="D146" s="66"/>
      <c r="E146" s="174"/>
      <c r="F146" s="66"/>
    </row>
    <row r="147" spans="1:6">
      <c r="D147" s="178" t="s">
        <v>172</v>
      </c>
      <c r="E147" s="177">
        <f>SUM(E139:E146)</f>
        <v>600</v>
      </c>
    </row>
    <row r="149" spans="1:6">
      <c r="A149" s="100"/>
      <c r="B149" s="100"/>
      <c r="D149" s="100"/>
      <c r="E149" s="100"/>
    </row>
    <row r="150" spans="1:6">
      <c r="A150" s="533" t="s">
        <v>282</v>
      </c>
      <c r="B150" s="533"/>
      <c r="C150" s="118"/>
      <c r="D150" s="533" t="s">
        <v>250</v>
      </c>
      <c r="E150" s="533"/>
      <c r="F150" s="118"/>
    </row>
    <row r="151" spans="1:6">
      <c r="A151" s="533"/>
      <c r="B151" s="533"/>
      <c r="C151" s="118"/>
      <c r="D151" s="533"/>
      <c r="E151" s="533"/>
      <c r="F151" s="118"/>
    </row>
    <row r="152" spans="1:6">
      <c r="A152" s="533" t="s">
        <v>283</v>
      </c>
      <c r="B152" s="533"/>
      <c r="C152" s="118"/>
      <c r="D152" s="118" t="s">
        <v>284</v>
      </c>
      <c r="E152" s="118"/>
      <c r="F152" s="118"/>
    </row>
    <row r="157" spans="1:6">
      <c r="A157" s="118" t="s">
        <v>276</v>
      </c>
    </row>
    <row r="158" spans="1:6">
      <c r="A158" s="118" t="s">
        <v>289</v>
      </c>
    </row>
    <row r="160" spans="1:6">
      <c r="A160" s="172" t="s">
        <v>3</v>
      </c>
      <c r="B160" s="173" t="s">
        <v>4</v>
      </c>
      <c r="C160" s="173" t="s">
        <v>277</v>
      </c>
      <c r="D160" s="173" t="s">
        <v>281</v>
      </c>
      <c r="E160" s="173" t="s">
        <v>278</v>
      </c>
      <c r="F160" s="7" t="s">
        <v>14</v>
      </c>
    </row>
    <row r="161" spans="1:6">
      <c r="A161" s="66" t="s">
        <v>302</v>
      </c>
      <c r="B161" s="175" t="s">
        <v>280</v>
      </c>
      <c r="C161" s="175" t="s">
        <v>299</v>
      </c>
      <c r="D161" s="66" t="s">
        <v>303</v>
      </c>
      <c r="E161" s="174">
        <v>300</v>
      </c>
      <c r="F161" s="66"/>
    </row>
    <row r="162" spans="1:6">
      <c r="A162" s="66" t="s">
        <v>162</v>
      </c>
      <c r="B162" s="175" t="s">
        <v>280</v>
      </c>
      <c r="C162" s="175" t="s">
        <v>299</v>
      </c>
      <c r="D162" s="66" t="s">
        <v>303</v>
      </c>
      <c r="E162" s="174">
        <v>100</v>
      </c>
      <c r="F162" s="66"/>
    </row>
    <row r="163" spans="1:6">
      <c r="A163" s="66"/>
      <c r="B163" s="175"/>
      <c r="C163" s="175"/>
      <c r="D163" s="66"/>
      <c r="E163" s="174"/>
      <c r="F163" s="66"/>
    </row>
    <row r="164" spans="1:6">
      <c r="A164" s="66"/>
      <c r="B164" s="175"/>
      <c r="C164" s="175"/>
      <c r="D164" s="66"/>
      <c r="E164" s="174"/>
      <c r="F164" s="66"/>
    </row>
    <row r="165" spans="1:6">
      <c r="A165" s="66"/>
      <c r="B165" s="175"/>
      <c r="C165" s="175"/>
      <c r="D165" s="66"/>
      <c r="E165" s="174"/>
      <c r="F165" s="66"/>
    </row>
    <row r="166" spans="1:6">
      <c r="A166" s="66"/>
      <c r="B166" s="175"/>
      <c r="C166" s="175"/>
      <c r="D166" s="66"/>
      <c r="E166" s="174"/>
      <c r="F166" s="66"/>
    </row>
    <row r="167" spans="1:6">
      <c r="A167" s="66"/>
      <c r="B167" s="175"/>
      <c r="C167" s="175"/>
      <c r="D167" s="66"/>
      <c r="E167" s="174"/>
      <c r="F167" s="66"/>
    </row>
    <row r="168" spans="1:6">
      <c r="A168" s="66"/>
      <c r="B168" s="175"/>
      <c r="C168" s="175"/>
      <c r="D168" s="66"/>
      <c r="E168" s="174"/>
      <c r="F168" s="66"/>
    </row>
    <row r="169" spans="1:6">
      <c r="D169" s="178" t="s">
        <v>172</v>
      </c>
      <c r="E169" s="177">
        <f>SUM(E161:E168)</f>
        <v>400</v>
      </c>
    </row>
    <row r="171" spans="1:6">
      <c r="A171" s="100"/>
      <c r="B171" s="100"/>
      <c r="D171" s="100"/>
      <c r="E171" s="100"/>
    </row>
    <row r="172" spans="1:6">
      <c r="A172" s="533" t="s">
        <v>282</v>
      </c>
      <c r="B172" s="533"/>
      <c r="C172" s="118"/>
      <c r="D172" s="533" t="s">
        <v>250</v>
      </c>
      <c r="E172" s="533"/>
      <c r="F172" s="118"/>
    </row>
    <row r="173" spans="1:6">
      <c r="A173" s="533"/>
      <c r="B173" s="533"/>
      <c r="C173" s="118"/>
      <c r="D173" s="533"/>
      <c r="E173" s="533"/>
      <c r="F173" s="118"/>
    </row>
    <row r="174" spans="1:6">
      <c r="A174" s="533" t="s">
        <v>283</v>
      </c>
      <c r="B174" s="533"/>
      <c r="C174" s="118"/>
      <c r="D174" s="118" t="s">
        <v>284</v>
      </c>
      <c r="E174" s="118"/>
      <c r="F174" s="118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Centor</cp:lastModifiedBy>
  <cp:lastPrinted>2020-10-30T16:18:59Z</cp:lastPrinted>
  <dcterms:created xsi:type="dcterms:W3CDTF">2012-01-12T23:40:46Z</dcterms:created>
  <dcterms:modified xsi:type="dcterms:W3CDTF">2020-11-20T18:20:05Z</dcterms:modified>
</cp:coreProperties>
</file>