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MARZO\"/>
    </mc:Choice>
  </mc:AlternateContent>
  <bookViews>
    <workbookView xWindow="0" yWindow="0" windowWidth="20490" windowHeight="7455" tabRatio="805" activeTab="7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ETO 02" sheetId="11" r:id="rId8"/>
    <sheet name="ADMVA" sheetId="1" state="hidden" r:id="rId9"/>
    <sheet name="Hoja1" sheetId="7" state="hidden" r:id="rId10"/>
    <sheet name="Hoja2" sheetId="8" state="hidden" r:id="rId11"/>
  </sheets>
  <externalReferences>
    <externalReference r:id="rId12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1" i="11" l="1"/>
  <c r="A18" i="11"/>
  <c r="A14" i="11"/>
  <c r="A8" i="11"/>
  <c r="A9" i="11" s="1"/>
  <c r="A10" i="11" s="1"/>
  <c r="A11" i="11" s="1"/>
  <c r="A7" i="11"/>
  <c r="L20" i="3" l="1"/>
  <c r="H20" i="3"/>
  <c r="H10" i="5" l="1"/>
  <c r="H25" i="5" s="1"/>
  <c r="H68" i="5"/>
  <c r="G9" i="4" l="1"/>
  <c r="F9" i="4" s="1"/>
  <c r="G10" i="4"/>
  <c r="F10" i="4" s="1"/>
  <c r="G11" i="4"/>
  <c r="F11" i="4" s="1"/>
  <c r="G12" i="4"/>
  <c r="F12" i="4" s="1"/>
  <c r="G13" i="4"/>
  <c r="F13" i="4" s="1"/>
  <c r="G8" i="4"/>
  <c r="F8" i="4" s="1"/>
  <c r="G35" i="6"/>
  <c r="G36" i="6"/>
  <c r="G37" i="6"/>
  <c r="G34" i="6"/>
  <c r="G7" i="6"/>
  <c r="F7" i="6" s="1"/>
  <c r="G8" i="6"/>
  <c r="F8" i="6" s="1"/>
  <c r="G9" i="6"/>
  <c r="F9" i="6" s="1"/>
  <c r="G10" i="6"/>
  <c r="F10" i="6" s="1"/>
  <c r="G11" i="6"/>
  <c r="F11" i="6" s="1"/>
  <c r="G6" i="6"/>
  <c r="H8" i="9"/>
  <c r="I8" i="9" s="1"/>
  <c r="K8" i="9" s="1"/>
  <c r="H9" i="9"/>
  <c r="I9" i="9" s="1"/>
  <c r="K9" i="9" s="1"/>
  <c r="H10" i="9"/>
  <c r="I10" i="9" s="1"/>
  <c r="K10" i="9" s="1"/>
  <c r="H11" i="9"/>
  <c r="I11" i="9" s="1"/>
  <c r="K11" i="9" s="1"/>
  <c r="H12" i="9"/>
  <c r="I12" i="9" s="1"/>
  <c r="K12" i="9" s="1"/>
  <c r="H13" i="9"/>
  <c r="I13" i="9" s="1"/>
  <c r="K13" i="9" s="1"/>
  <c r="H14" i="9"/>
  <c r="I14" i="9" s="1"/>
  <c r="K14" i="9" s="1"/>
  <c r="H15" i="9"/>
  <c r="I15" i="9" s="1"/>
  <c r="K15" i="9" s="1"/>
  <c r="H16" i="9"/>
  <c r="I16" i="9" s="1"/>
  <c r="K16" i="9" s="1"/>
  <c r="H17" i="9"/>
  <c r="I17" i="9" s="1"/>
  <c r="K17" i="9" s="1"/>
  <c r="H18" i="9"/>
  <c r="I18" i="9" s="1"/>
  <c r="K18" i="9" s="1"/>
  <c r="H19" i="9"/>
  <c r="I19" i="9" s="1"/>
  <c r="K19" i="9" s="1"/>
  <c r="H20" i="9"/>
  <c r="I20" i="9" s="1"/>
  <c r="K20" i="9" s="1"/>
  <c r="H21" i="9"/>
  <c r="I21" i="9" s="1"/>
  <c r="K21" i="9" s="1"/>
  <c r="H22" i="9"/>
  <c r="I22" i="9" s="1"/>
  <c r="K22" i="9" s="1"/>
  <c r="H23" i="9"/>
  <c r="I23" i="9" s="1"/>
  <c r="K23" i="9" s="1"/>
  <c r="H24" i="9"/>
  <c r="I24" i="9" s="1"/>
  <c r="K24" i="9" s="1"/>
  <c r="H7" i="9"/>
  <c r="I7" i="9" s="1"/>
  <c r="K7" i="9" s="1"/>
  <c r="F44" i="10"/>
  <c r="G44" i="10" s="1"/>
  <c r="I44" i="10" s="1"/>
  <c r="F46" i="10"/>
  <c r="G46" i="10" s="1"/>
  <c r="I46" i="10" s="1"/>
  <c r="F47" i="10"/>
  <c r="G47" i="10" s="1"/>
  <c r="I47" i="10" s="1"/>
  <c r="F48" i="10"/>
  <c r="G48" i="10" s="1"/>
  <c r="I48" i="10" s="1"/>
  <c r="F49" i="10"/>
  <c r="G49" i="10" s="1"/>
  <c r="I49" i="10" s="1"/>
  <c r="F43" i="10"/>
  <c r="F7" i="10"/>
  <c r="G7" i="10" s="1"/>
  <c r="I7" i="10" s="1"/>
  <c r="F8" i="10"/>
  <c r="G8" i="10" s="1"/>
  <c r="I8" i="10" s="1"/>
  <c r="F9" i="10"/>
  <c r="G9" i="10" s="1"/>
  <c r="I9" i="10" s="1"/>
  <c r="F6" i="10"/>
  <c r="H6" i="3"/>
  <c r="I6" i="3" s="1"/>
  <c r="L6" i="3" s="1"/>
  <c r="H7" i="3"/>
  <c r="I7" i="3" s="1"/>
  <c r="L7" i="3" s="1"/>
  <c r="H8" i="3"/>
  <c r="I8" i="3" s="1"/>
  <c r="L8" i="3" s="1"/>
  <c r="H9" i="3"/>
  <c r="I9" i="3" s="1"/>
  <c r="L9" i="3" s="1"/>
  <c r="H10" i="3"/>
  <c r="I10" i="3" s="1"/>
  <c r="L10" i="3" s="1"/>
  <c r="H11" i="3"/>
  <c r="I11" i="3" s="1"/>
  <c r="L11" i="3" s="1"/>
  <c r="H12" i="3"/>
  <c r="I12" i="3" s="1"/>
  <c r="L12" i="3" s="1"/>
  <c r="H13" i="3"/>
  <c r="I13" i="3" s="1"/>
  <c r="L13" i="3" s="1"/>
  <c r="H14" i="3"/>
  <c r="I14" i="3" s="1"/>
  <c r="L14" i="3" s="1"/>
  <c r="H15" i="3"/>
  <c r="I15" i="3" s="1"/>
  <c r="L15" i="3" s="1"/>
  <c r="H16" i="3"/>
  <c r="I16" i="3" s="1"/>
  <c r="L16" i="3" s="1"/>
  <c r="H17" i="3"/>
  <c r="I17" i="3" s="1"/>
  <c r="L17" i="3" s="1"/>
  <c r="H18" i="3"/>
  <c r="I18" i="3" s="1"/>
  <c r="L18" i="3" s="1"/>
  <c r="H5" i="3"/>
  <c r="I59" i="5"/>
  <c r="J59" i="5" s="1"/>
  <c r="M59" i="5" s="1"/>
  <c r="I60" i="5"/>
  <c r="J60" i="5" s="1"/>
  <c r="M60" i="5" s="1"/>
  <c r="I61" i="5"/>
  <c r="J61" i="5" s="1"/>
  <c r="M61" i="5" s="1"/>
  <c r="J62" i="5"/>
  <c r="M62" i="5" s="1"/>
  <c r="I63" i="5"/>
  <c r="J63" i="5" s="1"/>
  <c r="M63" i="5" s="1"/>
  <c r="I64" i="5"/>
  <c r="J64" i="5" s="1"/>
  <c r="M64" i="5" s="1"/>
  <c r="I65" i="5"/>
  <c r="J65" i="5" s="1"/>
  <c r="M65" i="5" s="1"/>
  <c r="I66" i="5"/>
  <c r="J66" i="5" s="1"/>
  <c r="M66" i="5" s="1"/>
  <c r="I58" i="5"/>
  <c r="M58" i="5" s="1"/>
  <c r="I22" i="5"/>
  <c r="J22" i="5" s="1"/>
  <c r="M22" i="5" s="1"/>
  <c r="I23" i="5"/>
  <c r="J23" i="5" s="1"/>
  <c r="M23" i="5" s="1"/>
  <c r="I24" i="5"/>
  <c r="J24" i="5" s="1"/>
  <c r="M24" i="5" s="1"/>
  <c r="I11" i="5"/>
  <c r="J11" i="5" s="1"/>
  <c r="M11" i="5" s="1"/>
  <c r="J12" i="5"/>
  <c r="M12" i="5" s="1"/>
  <c r="I13" i="5"/>
  <c r="J13" i="5" s="1"/>
  <c r="M13" i="5" s="1"/>
  <c r="I14" i="5"/>
  <c r="J14" i="5" s="1"/>
  <c r="M14" i="5" s="1"/>
  <c r="I15" i="5"/>
  <c r="J15" i="5" s="1"/>
  <c r="M15" i="5" s="1"/>
  <c r="I16" i="5"/>
  <c r="J16" i="5" s="1"/>
  <c r="M16" i="5" s="1"/>
  <c r="I17" i="5"/>
  <c r="J17" i="5" s="1"/>
  <c r="M17" i="5" s="1"/>
  <c r="I18" i="5"/>
  <c r="J18" i="5" s="1"/>
  <c r="M18" i="5" s="1"/>
  <c r="I19" i="5"/>
  <c r="J19" i="5" s="1"/>
  <c r="M19" i="5" s="1"/>
  <c r="I20" i="5"/>
  <c r="J20" i="5" s="1"/>
  <c r="M20" i="5" s="1"/>
  <c r="I21" i="5"/>
  <c r="J21" i="5" s="1"/>
  <c r="M21" i="5" s="1"/>
  <c r="I10" i="5"/>
  <c r="F10" i="10" l="1"/>
  <c r="G43" i="10"/>
  <c r="I43" i="10" s="1"/>
  <c r="K25" i="9"/>
  <c r="G12" i="6"/>
  <c r="F6" i="6"/>
  <c r="M68" i="5"/>
  <c r="I5" i="3"/>
  <c r="H21" i="3"/>
  <c r="G6" i="10"/>
  <c r="I6" i="10" s="1"/>
  <c r="J10" i="5"/>
  <c r="M10" i="5" s="1"/>
  <c r="I25" i="5"/>
  <c r="I21" i="3" l="1"/>
  <c r="L5" i="3"/>
  <c r="L21" i="3" s="1"/>
  <c r="J67" i="5"/>
  <c r="B19" i="9"/>
  <c r="B21" i="9" s="1"/>
  <c r="B22" i="9"/>
  <c r="G21" i="3"/>
  <c r="G16" i="4"/>
  <c r="C4" i="8" s="1"/>
  <c r="H4" i="8" s="1"/>
  <c r="E16" i="4"/>
  <c r="A11" i="9"/>
  <c r="A14" i="9"/>
  <c r="J21" i="3"/>
  <c r="K21" i="3"/>
  <c r="F21" i="3"/>
  <c r="G25" i="9"/>
  <c r="H25" i="9" s="1"/>
  <c r="B59" i="5"/>
  <c r="B60" i="5" s="1"/>
  <c r="B61" i="5" s="1"/>
  <c r="K68" i="5"/>
  <c r="F68" i="5"/>
  <c r="O59" i="3"/>
  <c r="G11" i="5"/>
  <c r="G25" i="5" s="1"/>
  <c r="G68" i="5" s="1"/>
  <c r="E38" i="6"/>
  <c r="G38" i="6" s="1"/>
  <c r="E12" i="6"/>
  <c r="C6" i="8"/>
  <c r="H6" i="8" s="1"/>
  <c r="A8" i="9"/>
  <c r="B11" i="5"/>
  <c r="B12" i="5" s="1"/>
  <c r="B13" i="5" s="1"/>
  <c r="B14" i="5" s="1"/>
  <c r="B15" i="5" s="1"/>
  <c r="B18" i="5"/>
  <c r="B22" i="5"/>
  <c r="E10" i="10"/>
  <c r="F25" i="5"/>
  <c r="E45" i="10"/>
  <c r="D4" i="8"/>
  <c r="K14" i="5"/>
  <c r="K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O48" i="3"/>
  <c r="O60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 s="1"/>
  <c r="E48" i="2"/>
  <c r="M48" i="2"/>
  <c r="M51" i="2" s="1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/>
  <c r="V144" i="1"/>
  <c r="D145" i="1"/>
  <c r="N145" i="1" s="1"/>
  <c r="V145" i="1" s="1"/>
  <c r="D146" i="1"/>
  <c r="N146" i="1"/>
  <c r="V146" i="1" s="1"/>
  <c r="D140" i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/>
  <c r="V115" i="1"/>
  <c r="D116" i="1"/>
  <c r="V116" i="1"/>
  <c r="D114" i="1"/>
  <c r="N114" i="1"/>
  <c r="V114" i="1"/>
  <c r="D113" i="1"/>
  <c r="N113" i="1"/>
  <c r="V113" i="1"/>
  <c r="D111" i="1"/>
  <c r="N111" i="1" s="1"/>
  <c r="D103" i="1"/>
  <c r="D99" i="1"/>
  <c r="N99" i="1"/>
  <c r="V99" i="1"/>
  <c r="D93" i="1"/>
  <c r="D80" i="1"/>
  <c r="N80" i="1"/>
  <c r="V80" i="1"/>
  <c r="D75" i="1"/>
  <c r="N75" i="1"/>
  <c r="V75" i="1"/>
  <c r="D74" i="1"/>
  <c r="N74" i="1" s="1"/>
  <c r="V74" i="1" s="1"/>
  <c r="D72" i="1"/>
  <c r="N72" i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/>
  <c r="D52" i="1"/>
  <c r="N52" i="1" s="1"/>
  <c r="D47" i="1"/>
  <c r="N47" i="1"/>
  <c r="V47" i="1"/>
  <c r="D46" i="1"/>
  <c r="N46" i="1" s="1"/>
  <c r="D28" i="1"/>
  <c r="N28" i="1"/>
  <c r="V28" i="1" s="1"/>
  <c r="D18" i="1"/>
  <c r="N18" i="1"/>
  <c r="V18" i="1"/>
  <c r="D17" i="1"/>
  <c r="N17" i="1"/>
  <c r="V17" i="1"/>
  <c r="D16" i="1"/>
  <c r="N16" i="1" s="1"/>
  <c r="V16" i="1" s="1"/>
  <c r="D15" i="1"/>
  <c r="N15" i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/>
  <c r="O49" i="3"/>
  <c r="O51" i="3"/>
  <c r="O53" i="3"/>
  <c r="O54" i="3"/>
  <c r="O55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 s="1"/>
  <c r="D40" i="1"/>
  <c r="N40" i="1"/>
  <c r="V40" i="1"/>
  <c r="D27" i="1"/>
  <c r="N27" i="1"/>
  <c r="N29" i="1" s="1"/>
  <c r="V27" i="1"/>
  <c r="N103" i="1"/>
  <c r="V103" i="1" s="1"/>
  <c r="D179" i="1"/>
  <c r="N179" i="1" s="1"/>
  <c r="D168" i="1"/>
  <c r="D124" i="1"/>
  <c r="N124" i="1"/>
  <c r="V124" i="1"/>
  <c r="D119" i="1"/>
  <c r="N119" i="1" s="1"/>
  <c r="V119" i="1" s="1"/>
  <c r="D118" i="1"/>
  <c r="D117" i="1"/>
  <c r="N117" i="1" s="1"/>
  <c r="V117" i="1" s="1"/>
  <c r="D112" i="1"/>
  <c r="D107" i="1"/>
  <c r="N107" i="1"/>
  <c r="V107" i="1" s="1"/>
  <c r="N91" i="1"/>
  <c r="V91" i="1" s="1"/>
  <c r="D73" i="1"/>
  <c r="N73" i="1"/>
  <c r="V73" i="1"/>
  <c r="V64" i="1"/>
  <c r="D63" i="1"/>
  <c r="N63" i="1" s="1"/>
  <c r="D20" i="1"/>
  <c r="N20" i="1"/>
  <c r="V20" i="1" s="1"/>
  <c r="N112" i="1"/>
  <c r="V112" i="1"/>
  <c r="N168" i="1"/>
  <c r="V168" i="1" s="1"/>
  <c r="N118" i="1"/>
  <c r="V118" i="1" s="1"/>
  <c r="N176" i="1"/>
  <c r="V176" i="1"/>
  <c r="N171" i="1"/>
  <c r="V171" i="1" s="1"/>
  <c r="N173" i="1"/>
  <c r="N140" i="1"/>
  <c r="V140" i="1"/>
  <c r="V111" i="1"/>
  <c r="N93" i="1"/>
  <c r="V93" i="1"/>
  <c r="V65" i="1"/>
  <c r="N37" i="1"/>
  <c r="V37" i="1"/>
  <c r="D153" i="1"/>
  <c r="N125" i="1"/>
  <c r="D98" i="1"/>
  <c r="N98" i="1"/>
  <c r="N104" i="1" s="1"/>
  <c r="D87" i="1"/>
  <c r="N87" i="1"/>
  <c r="V87" i="1" s="1"/>
  <c r="D86" i="1"/>
  <c r="N86" i="1" s="1"/>
  <c r="V86" i="1" s="1"/>
  <c r="D85" i="1"/>
  <c r="N85" i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180" i="1"/>
  <c r="C2" i="8"/>
  <c r="H2" i="8" s="1"/>
  <c r="H8" i="8" s="1"/>
  <c r="H11" i="8" s="1"/>
  <c r="N38" i="1"/>
  <c r="V35" i="1"/>
  <c r="D2" i="8"/>
  <c r="V98" i="1"/>
  <c r="N58" i="1"/>
  <c r="V85" i="1"/>
  <c r="V138" i="1"/>
  <c r="N108" i="1"/>
  <c r="N120" i="1"/>
  <c r="V156" i="1"/>
  <c r="F4" i="8"/>
  <c r="G4" i="8"/>
  <c r="N26" i="1" l="1"/>
  <c r="V24" i="1"/>
  <c r="V188" i="1" s="1"/>
  <c r="C5" i="8" s="1"/>
  <c r="H5" i="8" s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M55" i="2" s="1"/>
  <c r="M53" i="2" s="1"/>
  <c r="E53" i="2"/>
  <c r="N94" i="1"/>
  <c r="N134" i="1"/>
  <c r="V158" i="1"/>
  <c r="B20" i="9"/>
  <c r="F45" i="10"/>
  <c r="E50" i="10"/>
  <c r="K25" i="5"/>
  <c r="M25" i="5"/>
  <c r="J25" i="5"/>
  <c r="J68" i="5"/>
  <c r="G10" i="10"/>
  <c r="I10" i="10"/>
  <c r="I25" i="9"/>
  <c r="G45" i="10" l="1"/>
  <c r="F50" i="10"/>
  <c r="N188" i="1"/>
  <c r="N186" i="1"/>
  <c r="G50" i="10"/>
  <c r="I45" i="10"/>
  <c r="I50" i="10" s="1"/>
  <c r="N200" i="1" l="1"/>
  <c r="T192" i="1"/>
</calcChain>
</file>

<file path=xl/sharedStrings.xml><?xml version="1.0" encoding="utf-8"?>
<sst xmlns="http://schemas.openxmlformats.org/spreadsheetml/2006/main" count="1177" uniqueCount="551">
  <si>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</si>
  <si>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</si>
  <si>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</si>
  <si>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</si>
  <si>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</si>
  <si>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</si>
  <si>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</si>
  <si>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</si>
  <si>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</si>
  <si>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</si>
  <si>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</si>
  <si>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</si>
  <si>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</si>
  <si>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</si>
  <si>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</si>
  <si>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</si>
  <si>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</si>
  <si>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</si>
  <si>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</si>
  <si>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</si>
  <si>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</si>
  <si>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</si>
  <si>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</si>
  <si>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</si>
  <si>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</si>
  <si>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</si>
  <si>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</si>
  <si>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</si>
  <si>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</si>
  <si>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</si>
  <si>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</si>
  <si>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</si>
  <si>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</si>
  <si>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</si>
  <si>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</si>
  <si>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</si>
  <si>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</si>
  <si>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</si>
  <si>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</si>
  <si>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</si>
  <si>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</si>
  <si>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</si>
  <si>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</si>
  <si>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</si>
  <si>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</si>
  <si>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</si>
  <si>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</si>
  <si>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</si>
  <si>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</si>
  <si>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</si>
  <si>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</si>
  <si>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</si>
  <si>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</si>
  <si>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</si>
  <si>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</si>
  <si>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</si>
  <si>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</si>
  <si>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</si>
  <si>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</si>
  <si>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</si>
  <si>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</si>
  <si>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</si>
  <si>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</si>
  <si>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</si>
  <si>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</si>
  <si>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</si>
  <si>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</si>
  <si>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</si>
  <si>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</si>
  <si>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</si>
  <si>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</si>
  <si>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</si>
  <si>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</si>
  <si>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</si>
  <si>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</si>
  <si>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</si>
  <si>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</si>
  <si>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</si>
  <si>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</si>
  <si>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</si>
  <si>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</si>
  <si>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</si>
  <si>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</si>
  <si>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</si>
  <si>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</si>
  <si>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</si>
  <si>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</si>
  <si>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</si>
  <si>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</si>
  <si>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</si>
  <si>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</si>
  <si>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</si>
  <si>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</si>
  <si>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</si>
  <si>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</si>
  <si>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</si>
  <si>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</si>
  <si>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</si>
  <si>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</si>
  <si>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</si>
  <si>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</si>
  <si>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</si>
  <si>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</si>
  <si>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</si>
  <si>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</si>
  <si>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</si>
  <si>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</si>
  <si>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</si>
  <si>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</si>
  <si>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</si>
  <si>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</si>
  <si>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</si>
  <si>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</si>
  <si>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</si>
  <si>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</si>
  <si>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</si>
  <si>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</si>
  <si>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</si>
  <si>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</si>
  <si>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</si>
  <si>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</si>
  <si>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</si>
  <si>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</si>
  <si>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</si>
  <si>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</si>
  <si>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</si>
  <si>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</si>
  <si>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</si>
  <si>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</si>
  <si>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</si>
  <si>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</si>
  <si>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</si>
  <si>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</si>
  <si>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</si>
  <si>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</si>
  <si>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</si>
  <si>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</si>
  <si>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</si>
  <si>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</si>
  <si>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</si>
  <si>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</si>
  <si>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</si>
  <si>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</si>
  <si>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</si>
  <si>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</si>
  <si>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</si>
  <si>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</si>
  <si>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</si>
  <si>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</si>
  <si>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</si>
  <si>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</si>
  <si>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</si>
  <si>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</si>
  <si>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</si>
  <si>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</si>
  <si>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</si>
  <si>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</si>
  <si>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</si>
  <si>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</si>
  <si>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</si>
  <si>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</si>
  <si>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</si>
  <si>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</si>
  <si>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</si>
  <si>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</si>
  <si>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</si>
  <si>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</si>
  <si>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</si>
  <si>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</si>
  <si>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</si>
  <si>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</si>
  <si>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</si>
  <si>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</si>
  <si>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</si>
  <si>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</si>
  <si>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</si>
  <si>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</si>
  <si>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</si>
  <si>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</si>
  <si>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</si>
  <si>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</si>
  <si>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</si>
  <si>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</si>
  <si>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</si>
  <si>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</si>
  <si>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</si>
  <si>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</si>
  <si>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</si>
  <si>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</si>
  <si>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</si>
  <si>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</si>
  <si>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</si>
  <si>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</si>
  <si>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</si>
  <si>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</si>
  <si>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</si>
  <si>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</si>
  <si>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</si>
  <si>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</si>
  <si>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</si>
  <si>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</si>
  <si>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</si>
  <si>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</si>
  <si>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</si>
  <si>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</si>
  <si>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</si>
  <si>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</si>
  <si>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</si>
  <si>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</si>
  <si>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</si>
  <si>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</si>
  <si>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</si>
  <si>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</si>
  <si>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</si>
  <si>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</si>
  <si>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</si>
  <si>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</si>
  <si>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</si>
  <si>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</si>
  <si>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</si>
  <si>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</si>
  <si>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</si>
  <si>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</si>
  <si>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</si>
  <si>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</si>
  <si>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</si>
  <si>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</si>
  <si>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</si>
  <si>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</si>
  <si>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</si>
  <si>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</si>
  <si>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</si>
  <si>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</si>
  <si>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</si>
  <si>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</si>
  <si>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</si>
  <si>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</si>
  <si>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</si>
  <si>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</si>
  <si>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</si>
  <si>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</si>
  <si>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</si>
  <si>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</si>
  <si>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</si>
  <si>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</si>
  <si>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</si>
  <si>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</si>
  <si>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</si>
  <si>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</si>
  <si>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</si>
  <si>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</si>
  <si>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</si>
  <si>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</si>
  <si>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</si>
  <si>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</si>
  <si>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</si>
  <si>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</si>
  <si>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</si>
  <si>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</si>
  <si>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</si>
  <si>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</si>
  <si>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</si>
  <si>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</si>
  <si>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</si>
  <si>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</si>
  <si>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</si>
  <si>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</si>
  <si>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</si>
  <si>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</si>
  <si>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</si>
  <si>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</si>
  <si>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</si>
  <si>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</si>
  <si>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</si>
  <si>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</si>
  <si>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</si>
  <si>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</si>
  <si>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</si>
  <si>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</si>
  <si>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</si>
  <si>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</si>
  <si>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</si>
  <si>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</si>
  <si>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</si>
  <si>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</si>
  <si>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</si>
  <si>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</si>
  <si>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</si>
  <si>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</si>
  <si>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</si>
  <si>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</si>
  <si>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</si>
  <si>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</si>
  <si>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</si>
  <si>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</si>
  <si>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</si>
  <si>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</si>
  <si>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</si>
  <si>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</si>
  <si>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</si>
  <si>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</si>
  <si>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</si>
  <si>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</si>
  <si>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</si>
  <si>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</si>
  <si>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</si>
  <si>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</si>
  <si>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</si>
  <si>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</si>
  <si>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</si>
  <si>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</si>
  <si>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</si>
  <si>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</si>
  <si>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</si>
  <si>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</si>
  <si>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</si>
  <si>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</si>
  <si>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</si>
  <si>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</si>
  <si>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</si>
  <si>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</si>
  <si>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</si>
  <si>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</si>
  <si>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</si>
  <si>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</si>
  <si>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</si>
  <si>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</si>
  <si>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</si>
  <si>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</si>
  <si>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</si>
  <si>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</si>
  <si>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</si>
  <si>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</si>
  <si>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</si>
  <si>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</si>
  <si>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</si>
  <si>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</si>
  <si>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</si>
  <si>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</si>
  <si>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</si>
  <si>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</si>
  <si>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</si>
  <si>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</si>
  <si>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</si>
  <si>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</si>
  <si>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</si>
  <si>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</si>
  <si>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</si>
  <si>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</si>
  <si>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</si>
  <si>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</si>
  <si>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</si>
  <si>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</si>
  <si>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</si>
  <si>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</si>
  <si>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</si>
  <si>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</si>
  <si>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</si>
  <si>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</si>
  <si>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</si>
  <si>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</si>
  <si>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</si>
  <si>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</si>
  <si>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</si>
  <si>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</si>
  <si>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</si>
  <si>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</si>
  <si>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</si>
  <si>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</si>
  <si>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</si>
  <si>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</si>
  <si>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</si>
  <si>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</si>
  <si>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</si>
  <si>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</si>
  <si>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</si>
  <si>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</si>
  <si>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</si>
  <si>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</si>
  <si>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</si>
  <si>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</si>
  <si>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</si>
  <si>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</si>
  <si>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</si>
  <si>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</si>
  <si>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</si>
  <si>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</si>
  <si>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</si>
  <si>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</si>
  <si>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</si>
  <si>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</si>
  <si>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</si>
  <si>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</si>
  <si>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</si>
  <si>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</si>
  <si>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</si>
  <si>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</si>
  <si>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</si>
  <si>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</si>
  <si>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</si>
  <si>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</si>
  <si>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</si>
  <si>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</si>
  <si>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</si>
  <si>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</si>
  <si>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</si>
  <si>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</si>
  <si>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</si>
  <si>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</si>
  <si>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</si>
  <si>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</si>
  <si>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</si>
  <si>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</si>
  <si>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</si>
  <si>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</si>
  <si>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</si>
  <si>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</si>
  <si>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</si>
  <si>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</si>
  <si>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</si>
  <si>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APOYO JARDIN DE NIÑOS MARGARITA MAZA PARA MAESTRA DE INGLES</t>
  </si>
  <si>
    <t>J. JESUS RODRIGUEZ NEGRETE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</si>
  <si>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</si>
  <si>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</si>
  <si>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</si>
  <si>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</si>
  <si>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</si>
  <si>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</si>
  <si>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</si>
  <si>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</si>
  <si>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</si>
  <si>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</si>
  <si>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</si>
  <si>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</si>
  <si>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</si>
  <si>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</si>
  <si>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</si>
  <si>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</si>
  <si>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</si>
  <si>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</si>
  <si>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</si>
  <si>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</si>
  <si>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</si>
  <si>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</si>
  <si>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</si>
  <si>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</si>
  <si>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</si>
  <si>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</si>
  <si>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</si>
  <si>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</si>
  <si>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</si>
  <si>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</si>
  <si>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</si>
  <si>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</si>
  <si>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</si>
  <si>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</si>
  <si>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</si>
  <si>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</si>
  <si>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</si>
  <si>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</si>
  <si>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</si>
  <si>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</si>
  <si>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</si>
  <si>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</si>
  <si>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</si>
  <si>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</si>
  <si>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</si>
  <si>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</si>
  <si>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</si>
  <si>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</si>
  <si>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</si>
  <si>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</si>
  <si>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</si>
  <si>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</si>
  <si>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</si>
  <si>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</si>
  <si>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</si>
  <si>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</si>
  <si>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</si>
  <si>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</si>
  <si>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</si>
  <si>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</si>
  <si>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</si>
  <si>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</si>
  <si>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</si>
  <si>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</si>
  <si>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</si>
  <si>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</si>
  <si>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</si>
  <si>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</si>
  <si>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</si>
  <si>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</si>
  <si>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</si>
  <si>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</si>
  <si>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</si>
  <si>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</si>
  <si>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</si>
  <si>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</si>
  <si>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</si>
  <si>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</si>
  <si>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</si>
  <si>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</si>
  <si>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</si>
  <si>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</si>
  <si>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</si>
  <si>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</si>
  <si>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</si>
  <si>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</si>
  <si>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</si>
  <si>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</si>
  <si>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</si>
  <si>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</si>
  <si>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</si>
  <si>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</si>
  <si>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</si>
  <si>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</si>
  <si>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</si>
  <si>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</si>
  <si>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</si>
  <si>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</si>
  <si>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</si>
  <si>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VICTORIANO ALVARADO G</t>
  </si>
  <si>
    <t>.</t>
  </si>
  <si>
    <t>APOYO A PAGAR</t>
  </si>
  <si>
    <t>TESORERO MUNICIPAL</t>
  </si>
  <si>
    <t>PROF. JOSE MARTIN HERNANDEZ ALVAREZ</t>
  </si>
  <si>
    <t>Santos Cardenas Serrano</t>
  </si>
  <si>
    <t>827040312</t>
  </si>
  <si>
    <r>
      <t xml:space="preserve">                                                MUNICIPIO DE TONILA                                     </t>
    </r>
    <r>
      <rPr>
        <b/>
        <sz val="16"/>
        <color theme="9" tint="-0.249977111117893"/>
        <rFont val="Arial"/>
        <family val="2"/>
      </rPr>
      <t xml:space="preserve"> </t>
    </r>
    <r>
      <rPr>
        <b/>
        <sz val="16"/>
        <rFont val="Arial"/>
        <family val="2"/>
      </rPr>
      <t>ETO 02</t>
    </r>
  </si>
  <si>
    <t>NOMINA EVENTUALES TONILA</t>
  </si>
  <si>
    <t>SUELDO DIARIO</t>
  </si>
  <si>
    <t xml:space="preserve">EVENTULES </t>
  </si>
  <si>
    <t>JOSE FRANCISCOSANCHEZ RAMIREZ</t>
  </si>
  <si>
    <t>AUX TESORERIA</t>
  </si>
  <si>
    <t>MONICA CRISTINA ALONSO MAGAÑA</t>
  </si>
  <si>
    <t>AUX OBRAS PUBLICAS</t>
  </si>
  <si>
    <t>MARTIN AGUILAR GUZMAN</t>
  </si>
  <si>
    <t>AUX ADMINISTRATIVO</t>
  </si>
  <si>
    <t>MIGUEL ANGEL CANDIA NAVARRO</t>
  </si>
  <si>
    <t>ASESOR JURIDICO</t>
  </si>
  <si>
    <t>TOTAL:</t>
  </si>
  <si>
    <t xml:space="preserve"> Carmen Negrete Martinez</t>
  </si>
  <si>
    <t>1   AL 15  DE MARZO  DEL 2021</t>
  </si>
  <si>
    <t>1  AL 15  DE MARZO   DE 2021</t>
  </si>
  <si>
    <t>1 AL 15  DE MARZO  DEL 2021</t>
  </si>
  <si>
    <t>1  AL  15   DE MARZO  DEL 2021</t>
  </si>
  <si>
    <t>1  AL 15  DE MARZO DEL 2021</t>
  </si>
  <si>
    <r>
      <t xml:space="preserve">                                                                         1  AL 15  DE MARZO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</si>
  <si>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  AL 15  DE MARZO  DEL  2021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</si>
  <si>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  AL  15  DE MARZO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</si>
  <si>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1  AL 15  DE MARZO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</si>
</sst>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34" fillId="0" borderId="9" xfId="0" applyFont="1" applyFill="1" applyBorder="1"/>
    <xf numFmtId="0" fontId="24" fillId="7" borderId="10" xfId="0" applyFont="1" applyFill="1" applyBorder="1" applyAlignment="1">
      <alignment horizontal="left" vertical="center"/>
    </xf>
    <xf numFmtId="44" fontId="24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0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4" fillId="7" borderId="32" xfId="1" applyFont="1" applyFill="1" applyBorder="1" applyAlignment="1">
      <alignment horizontal="left" vertical="center"/>
    </xf>
    <xf numFmtId="44" fontId="36" fillId="0" borderId="19" xfId="1" applyFont="1" applyFill="1" applyBorder="1" applyAlignment="1">
      <alignment horizontal="center" vertical="center"/>
    </xf>
    <xf numFmtId="44" fontId="36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40" fillId="0" borderId="8" xfId="0" applyFont="1" applyBorder="1" applyAlignment="1">
      <alignment horizontal="center"/>
    </xf>
    <xf numFmtId="0" fontId="40" fillId="0" borderId="8" xfId="0" applyFont="1" applyFill="1" applyBorder="1"/>
    <xf numFmtId="44" fontId="40" fillId="0" borderId="8" xfId="0" applyNumberFormat="1" applyFont="1" applyBorder="1"/>
    <xf numFmtId="0" fontId="40" fillId="0" borderId="8" xfId="0" applyFont="1" applyBorder="1"/>
    <xf numFmtId="0" fontId="35" fillId="0" borderId="8" xfId="0" applyFont="1" applyBorder="1" applyAlignment="1">
      <alignment horizontal="center"/>
    </xf>
    <xf numFmtId="0" fontId="35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0" fillId="0" borderId="8" xfId="0" applyNumberFormat="1" applyFont="1" applyBorder="1" applyAlignment="1">
      <alignment vertical="center"/>
    </xf>
    <xf numFmtId="0" fontId="40" fillId="0" borderId="22" xfId="0" applyFont="1" applyFill="1" applyBorder="1" applyAlignment="1"/>
    <xf numFmtId="0" fontId="40" fillId="0" borderId="8" xfId="0" applyFont="1" applyFill="1" applyBorder="1" applyAlignment="1">
      <alignment horizontal="center" wrapText="1"/>
    </xf>
    <xf numFmtId="0" fontId="33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3" fillId="0" borderId="0" xfId="1" applyFont="1" applyFill="1" applyBorder="1" applyAlignment="1">
      <alignment horizontal="center" vertical="center"/>
    </xf>
    <xf numFmtId="44" fontId="36" fillId="0" borderId="0" xfId="1" applyFont="1" applyFill="1" applyBorder="1" applyAlignment="1">
      <alignment horizontal="center" vertical="center"/>
    </xf>
    <xf numFmtId="0" fontId="34" fillId="0" borderId="0" xfId="0" applyFont="1" applyFill="1" applyBorder="1"/>
    <xf numFmtId="0" fontId="33" fillId="5" borderId="7" xfId="0" applyFont="1" applyFill="1" applyBorder="1" applyAlignment="1">
      <alignment horizontal="center"/>
    </xf>
    <xf numFmtId="0" fontId="0" fillId="5" borderId="0" xfId="0" applyFont="1" applyFill="1"/>
    <xf numFmtId="0" fontId="27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6" fillId="0" borderId="8" xfId="1" applyNumberFormat="1" applyFont="1" applyFill="1" applyBorder="1" applyAlignment="1">
      <alignment horizontal="center" vertical="center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9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50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3" fillId="0" borderId="19" xfId="0" applyFont="1" applyFill="1" applyBorder="1"/>
    <xf numFmtId="0" fontId="50" fillId="0" borderId="2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3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13" fillId="7" borderId="47" xfId="0" applyFont="1" applyFill="1" applyBorder="1"/>
    <xf numFmtId="49" fontId="49" fillId="0" borderId="48" xfId="0" applyNumberFormat="1" applyFont="1" applyFill="1" applyBorder="1" applyAlignment="1" applyProtection="1">
      <alignment horizontal="center"/>
      <protection locked="0"/>
    </xf>
    <xf numFmtId="0" fontId="56" fillId="5" borderId="9" xfId="0" applyFont="1" applyFill="1" applyBorder="1"/>
    <xf numFmtId="0" fontId="33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7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44" fontId="10" fillId="0" borderId="8" xfId="0" applyNumberFormat="1" applyFont="1" applyFill="1" applyBorder="1"/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8" xfId="0" applyNumberFormat="1" applyFont="1" applyFill="1" applyBorder="1" applyAlignment="1">
      <alignment horizontal="center" vertical="center"/>
    </xf>
    <xf numFmtId="44" fontId="39" fillId="7" borderId="8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7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5" xfId="0" applyFont="1" applyBorder="1" applyAlignment="1">
      <alignment horizontal="center"/>
    </xf>
    <xf numFmtId="0" fontId="39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9" fillId="0" borderId="5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 wrapText="1"/>
    </xf>
    <xf numFmtId="0" fontId="59" fillId="5" borderId="8" xfId="1" applyNumberFormat="1" applyFont="1" applyFill="1" applyBorder="1" applyAlignment="1">
      <alignment horizontal="center" vertical="center"/>
    </xf>
    <xf numFmtId="0" fontId="59" fillId="0" borderId="8" xfId="1" applyNumberFormat="1" applyFont="1" applyFill="1" applyBorder="1" applyAlignment="1">
      <alignment horizontal="center" vertical="center"/>
    </xf>
    <xf numFmtId="0" fontId="33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44" fontId="33" fillId="0" borderId="8" xfId="1" applyFont="1" applyBorder="1" applyAlignment="1">
      <alignment horizontal="center"/>
    </xf>
    <xf numFmtId="0" fontId="60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61" fillId="7" borderId="12" xfId="0" applyFont="1" applyFill="1" applyBorder="1"/>
    <xf numFmtId="0" fontId="49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1" fillId="0" borderId="43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top"/>
    </xf>
    <xf numFmtId="0" fontId="55" fillId="8" borderId="0" xfId="0" applyFont="1" applyFill="1" applyAlignment="1">
      <alignment horizontal="centerContinuous" vertical="top"/>
    </xf>
    <xf numFmtId="0" fontId="36" fillId="8" borderId="0" xfId="0" applyFont="1" applyFill="1"/>
    <xf numFmtId="0" fontId="27" fillId="8" borderId="0" xfId="0" applyFont="1" applyFill="1" applyBorder="1" applyAlignment="1">
      <alignment horizontal="centerContinuous" vertical="top"/>
    </xf>
    <xf numFmtId="0" fontId="24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4" fillId="8" borderId="0" xfId="0" applyFont="1" applyFill="1" applyAlignment="1">
      <alignment horizontal="centerContinuous" vertical="top" wrapText="1"/>
    </xf>
    <xf numFmtId="4" fontId="24" fillId="8" borderId="0" xfId="0" applyNumberFormat="1" applyFont="1" applyFill="1" applyAlignment="1">
      <alignment horizontal="centerContinuous" vertical="top"/>
    </xf>
    <xf numFmtId="0" fontId="27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vertical="top"/>
    </xf>
    <xf numFmtId="0" fontId="55" fillId="8" borderId="0" xfId="0" applyFont="1" applyFill="1" applyAlignment="1">
      <alignment vertical="top"/>
    </xf>
    <xf numFmtId="0" fontId="24" fillId="8" borderId="0" xfId="0" applyFont="1" applyFill="1" applyBorder="1" applyAlignment="1">
      <alignment horizontal="centerContinuous" vertical="top"/>
    </xf>
    <xf numFmtId="0" fontId="8" fillId="8" borderId="0" xfId="0" applyFont="1" applyFill="1" applyBorder="1" applyAlignment="1">
      <alignment horizontal="center" vertical="top"/>
    </xf>
    <xf numFmtId="0" fontId="24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 wrapText="1"/>
    </xf>
    <xf numFmtId="0" fontId="24" fillId="8" borderId="2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7" fillId="8" borderId="0" xfId="0" applyFont="1" applyFill="1"/>
    <xf numFmtId="0" fontId="7" fillId="8" borderId="0" xfId="0" applyFont="1" applyFill="1" applyBorder="1" applyAlignment="1">
      <alignment horizontal="centerContinuous" vertical="top"/>
    </xf>
    <xf numFmtId="0" fontId="7" fillId="8" borderId="0" xfId="0" applyFont="1" applyFill="1" applyAlignment="1">
      <alignment horizontal="centerContinuous" vertical="top"/>
    </xf>
    <xf numFmtId="0" fontId="3" fillId="8" borderId="0" xfId="0" applyFont="1" applyFill="1" applyAlignment="1">
      <alignment horizontal="centerContinuous" vertical="top" wrapText="1"/>
    </xf>
    <xf numFmtId="0" fontId="7" fillId="8" borderId="0" xfId="0" applyFont="1" applyFill="1" applyAlignment="1">
      <alignment horizontal="centerContinuous" vertical="top" wrapText="1"/>
    </xf>
    <xf numFmtId="4" fontId="7" fillId="8" borderId="0" xfId="0" applyNumberFormat="1" applyFont="1" applyFill="1" applyAlignment="1">
      <alignment horizontal="centerContinuous" vertical="top"/>
    </xf>
    <xf numFmtId="0" fontId="7" fillId="8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zoomScale="80" zoomScaleNormal="80" workbookViewId="0">
      <selection activeCell="N60" sqref="N60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2.42578125" customWidth="1"/>
    <col min="6" max="7" width="11.7109375" hidden="1" customWidth="1"/>
    <col min="8" max="8" width="0.5703125" customWidth="1"/>
    <col min="9" max="9" width="16.7109375" bestFit="1" customWidth="1"/>
    <col min="10" max="10" width="12.85546875" customWidth="1"/>
    <col min="11" max="11" width="0" hidden="1" customWidth="1"/>
    <col min="12" max="12" width="14.7109375" customWidth="1"/>
    <col min="13" max="13" width="17.85546875" bestFit="1" customWidth="1"/>
    <col min="14" max="14" width="31.2851562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59" customFormat="1" ht="25.9" customHeight="1" x14ac:dyDescent="0.25">
      <c r="A5" s="549" t="s">
        <v>494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50" t="s">
        <v>493</v>
      </c>
    </row>
    <row r="6" spans="1:14" s="259" customFormat="1" ht="18" x14ac:dyDescent="0.25">
      <c r="A6" s="551"/>
      <c r="B6" s="552" t="s">
        <v>392</v>
      </c>
      <c r="C6" s="553"/>
      <c r="D6" s="554"/>
      <c r="E6" s="555"/>
      <c r="F6" s="555"/>
      <c r="G6" s="555"/>
      <c r="H6" s="555"/>
      <c r="I6" s="555"/>
      <c r="J6" s="553"/>
      <c r="K6" s="553"/>
      <c r="L6" s="553"/>
      <c r="M6" s="556"/>
      <c r="N6" s="553"/>
    </row>
    <row r="7" spans="1:14" s="259" customFormat="1" ht="23.45" customHeight="1" thickBot="1" x14ac:dyDescent="0.3">
      <c r="A7" s="551"/>
      <c r="B7" s="557" t="s">
        <v>542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s="274" customFormat="1" ht="36" customHeight="1" x14ac:dyDescent="0.25">
      <c r="B8" s="300">
        <v>0</v>
      </c>
      <c r="C8" s="301" t="s">
        <v>3</v>
      </c>
      <c r="D8" s="301" t="s">
        <v>177</v>
      </c>
      <c r="E8" s="301" t="s">
        <v>178</v>
      </c>
      <c r="F8" s="301" t="s">
        <v>179</v>
      </c>
      <c r="G8" s="301" t="s">
        <v>179</v>
      </c>
      <c r="H8" s="301" t="s">
        <v>209</v>
      </c>
      <c r="I8" s="433" t="s">
        <v>209</v>
      </c>
      <c r="J8" s="302" t="s">
        <v>170</v>
      </c>
      <c r="K8" s="302" t="s">
        <v>8</v>
      </c>
      <c r="L8" s="302" t="s">
        <v>490</v>
      </c>
      <c r="M8" s="302" t="s">
        <v>394</v>
      </c>
      <c r="N8" s="303" t="s">
        <v>180</v>
      </c>
    </row>
    <row r="9" spans="1:14" ht="24" customHeight="1" x14ac:dyDescent="0.25">
      <c r="B9" s="488" t="s">
        <v>481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90"/>
    </row>
    <row r="10" spans="1:14" ht="21.75" customHeight="1" x14ac:dyDescent="0.25">
      <c r="B10" s="367">
        <v>1</v>
      </c>
      <c r="C10" s="358" t="s">
        <v>471</v>
      </c>
      <c r="D10" s="290" t="s">
        <v>472</v>
      </c>
      <c r="E10" s="290" t="s">
        <v>206</v>
      </c>
      <c r="F10" s="291">
        <v>6600</v>
      </c>
      <c r="G10" s="291">
        <v>3465</v>
      </c>
      <c r="H10" s="291">
        <f>4372</f>
        <v>4372</v>
      </c>
      <c r="I10" s="291">
        <f t="shared" ref="I10:I24" si="0">H10+(0.04*H10)</f>
        <v>4546.88</v>
      </c>
      <c r="J10" s="291">
        <f>I10/2</f>
        <v>2273.44</v>
      </c>
      <c r="K10" s="291"/>
      <c r="L10" s="390">
        <v>827040231</v>
      </c>
      <c r="M10" s="291">
        <f>J10</f>
        <v>2273.44</v>
      </c>
      <c r="N10" s="305"/>
    </row>
    <row r="11" spans="1:14" s="2" customFormat="1" ht="26.25" customHeight="1" x14ac:dyDescent="0.25">
      <c r="B11" s="304">
        <f t="shared" ref="B11:B22" si="1">SUM(B10+1)</f>
        <v>2</v>
      </c>
      <c r="C11" s="289" t="s">
        <v>268</v>
      </c>
      <c r="D11" s="290" t="s">
        <v>395</v>
      </c>
      <c r="E11" s="290" t="s">
        <v>206</v>
      </c>
      <c r="F11" s="291">
        <v>2200</v>
      </c>
      <c r="G11" s="291">
        <f>SUM(F11*1.05)</f>
        <v>2310</v>
      </c>
      <c r="H11" s="291">
        <v>2704.6</v>
      </c>
      <c r="I11" s="291">
        <f t="shared" si="0"/>
        <v>2812.7840000000001</v>
      </c>
      <c r="J11" s="291">
        <f>I11/2</f>
        <v>1406.3920000000001</v>
      </c>
      <c r="K11" s="291"/>
      <c r="L11" s="390">
        <v>827041300</v>
      </c>
      <c r="M11" s="291">
        <f t="shared" ref="M11:M24" si="2">J11</f>
        <v>1406.3920000000001</v>
      </c>
      <c r="N11" s="305"/>
    </row>
    <row r="12" spans="1:14" ht="26.25" customHeight="1" x14ac:dyDescent="0.25">
      <c r="B12" s="304">
        <f t="shared" si="1"/>
        <v>3</v>
      </c>
      <c r="C12" s="358" t="s">
        <v>412</v>
      </c>
      <c r="D12" s="290" t="s">
        <v>416</v>
      </c>
      <c r="E12" s="290" t="s">
        <v>206</v>
      </c>
      <c r="F12" s="291">
        <v>4200</v>
      </c>
      <c r="G12" s="291">
        <v>2210</v>
      </c>
      <c r="H12" s="291">
        <v>6000</v>
      </c>
      <c r="I12" s="291">
        <v>6400</v>
      </c>
      <c r="J12" s="291">
        <f t="shared" ref="J12:J24" si="3">I12/2</f>
        <v>3200</v>
      </c>
      <c r="K12" s="291"/>
      <c r="L12" s="390">
        <v>827039365</v>
      </c>
      <c r="M12" s="291">
        <f t="shared" si="2"/>
        <v>3200</v>
      </c>
      <c r="N12" s="305"/>
    </row>
    <row r="13" spans="1:14" ht="26.25" customHeight="1" x14ac:dyDescent="0.25">
      <c r="B13" s="304">
        <f t="shared" si="1"/>
        <v>4</v>
      </c>
      <c r="C13" s="289" t="s">
        <v>156</v>
      </c>
      <c r="D13" s="290" t="s">
        <v>402</v>
      </c>
      <c r="E13" s="290" t="s">
        <v>206</v>
      </c>
      <c r="F13" s="291">
        <v>6300</v>
      </c>
      <c r="G13" s="291">
        <v>6620</v>
      </c>
      <c r="H13" s="291">
        <v>9961.36</v>
      </c>
      <c r="I13" s="291">
        <f t="shared" si="0"/>
        <v>10359.814400000001</v>
      </c>
      <c r="J13" s="291">
        <f t="shared" si="3"/>
        <v>5179.9072000000006</v>
      </c>
      <c r="K13" s="291">
        <f>3357*2</f>
        <v>6714</v>
      </c>
      <c r="L13" s="390">
        <v>827038865</v>
      </c>
      <c r="M13" s="291">
        <f t="shared" si="2"/>
        <v>5179.9072000000006</v>
      </c>
      <c r="N13" s="305"/>
    </row>
    <row r="14" spans="1:14" ht="26.25" customHeight="1" x14ac:dyDescent="0.25">
      <c r="B14" s="304">
        <f t="shared" si="1"/>
        <v>5</v>
      </c>
      <c r="C14" s="289" t="s">
        <v>142</v>
      </c>
      <c r="D14" s="290" t="s">
        <v>402</v>
      </c>
      <c r="E14" s="290" t="s">
        <v>206</v>
      </c>
      <c r="F14" s="291">
        <v>6300</v>
      </c>
      <c r="G14" s="291">
        <v>6620</v>
      </c>
      <c r="H14" s="291">
        <v>10017</v>
      </c>
      <c r="I14" s="291">
        <f t="shared" si="0"/>
        <v>10417.68</v>
      </c>
      <c r="J14" s="291">
        <f t="shared" si="3"/>
        <v>5208.84</v>
      </c>
      <c r="K14" s="291">
        <f>3357*2</f>
        <v>6714</v>
      </c>
      <c r="L14" s="390">
        <v>827038911</v>
      </c>
      <c r="M14" s="291">
        <f t="shared" si="2"/>
        <v>5208.84</v>
      </c>
      <c r="N14" s="305"/>
    </row>
    <row r="15" spans="1:14" ht="26.25" customHeight="1" x14ac:dyDescent="0.25">
      <c r="B15" s="304">
        <f t="shared" si="1"/>
        <v>6</v>
      </c>
      <c r="C15" s="289" t="s">
        <v>163</v>
      </c>
      <c r="D15" s="290" t="s">
        <v>402</v>
      </c>
      <c r="E15" s="290" t="s">
        <v>206</v>
      </c>
      <c r="F15" s="291">
        <v>6300</v>
      </c>
      <c r="G15" s="291">
        <v>6620</v>
      </c>
      <c r="H15" s="291">
        <v>7735.36</v>
      </c>
      <c r="I15" s="291">
        <f t="shared" si="0"/>
        <v>8044.7743999999993</v>
      </c>
      <c r="J15" s="291">
        <f t="shared" si="3"/>
        <v>4022.3871999999997</v>
      </c>
      <c r="K15" s="291"/>
      <c r="L15" s="390">
        <v>827054283</v>
      </c>
      <c r="M15" s="291">
        <f t="shared" si="2"/>
        <v>4022.3871999999997</v>
      </c>
      <c r="N15" s="305"/>
    </row>
    <row r="16" spans="1:14" ht="30.75" customHeight="1" x14ac:dyDescent="0.25">
      <c r="B16" s="304">
        <v>7</v>
      </c>
      <c r="C16" s="358" t="s">
        <v>477</v>
      </c>
      <c r="D16" s="290" t="s">
        <v>450</v>
      </c>
      <c r="E16" s="290" t="s">
        <v>206</v>
      </c>
      <c r="F16" s="291">
        <v>3000</v>
      </c>
      <c r="G16" s="291">
        <v>4200</v>
      </c>
      <c r="H16" s="291">
        <v>5360</v>
      </c>
      <c r="I16" s="291">
        <f t="shared" si="0"/>
        <v>5574.4</v>
      </c>
      <c r="J16" s="291">
        <f t="shared" si="3"/>
        <v>2787.2</v>
      </c>
      <c r="K16" s="291"/>
      <c r="L16" s="390">
        <v>827069760</v>
      </c>
      <c r="M16" s="291">
        <f t="shared" si="2"/>
        <v>2787.2</v>
      </c>
      <c r="N16" s="305"/>
    </row>
    <row r="17" spans="2:14" ht="30.75" customHeight="1" x14ac:dyDescent="0.25">
      <c r="B17" s="304">
        <v>8</v>
      </c>
      <c r="C17" s="289" t="s">
        <v>215</v>
      </c>
      <c r="D17" s="290" t="s">
        <v>329</v>
      </c>
      <c r="E17" s="290" t="s">
        <v>206</v>
      </c>
      <c r="F17" s="291">
        <v>6300</v>
      </c>
      <c r="G17" s="291">
        <v>6620</v>
      </c>
      <c r="H17" s="291">
        <v>7735.36</v>
      </c>
      <c r="I17" s="291">
        <f t="shared" si="0"/>
        <v>8044.7743999999993</v>
      </c>
      <c r="J17" s="291">
        <f t="shared" si="3"/>
        <v>4022.3871999999997</v>
      </c>
      <c r="K17" s="291"/>
      <c r="L17" s="390">
        <v>827041475</v>
      </c>
      <c r="M17" s="291">
        <f t="shared" si="2"/>
        <v>4022.3871999999997</v>
      </c>
      <c r="N17" s="305"/>
    </row>
    <row r="18" spans="2:14" ht="30" customHeight="1" x14ac:dyDescent="0.25">
      <c r="B18" s="304">
        <f t="shared" si="1"/>
        <v>9</v>
      </c>
      <c r="C18" s="289" t="s">
        <v>421</v>
      </c>
      <c r="D18" s="290" t="s">
        <v>473</v>
      </c>
      <c r="E18" s="290" t="s">
        <v>206</v>
      </c>
      <c r="F18" s="291">
        <v>1890</v>
      </c>
      <c r="G18" s="291">
        <v>2000</v>
      </c>
      <c r="H18" s="291">
        <v>2292.7800000000002</v>
      </c>
      <c r="I18" s="291">
        <f t="shared" si="0"/>
        <v>2384.4912000000004</v>
      </c>
      <c r="J18" s="291">
        <f t="shared" si="3"/>
        <v>1192.2456000000002</v>
      </c>
      <c r="K18" s="291"/>
      <c r="L18" s="390">
        <v>827040371</v>
      </c>
      <c r="M18" s="291">
        <f t="shared" si="2"/>
        <v>1192.2456000000002</v>
      </c>
      <c r="N18" s="305"/>
    </row>
    <row r="19" spans="2:14" ht="30" customHeight="1" x14ac:dyDescent="0.25">
      <c r="B19" s="304">
        <v>10</v>
      </c>
      <c r="C19" s="289" t="s">
        <v>476</v>
      </c>
      <c r="D19" s="290" t="s">
        <v>451</v>
      </c>
      <c r="E19" s="290" t="s">
        <v>206</v>
      </c>
      <c r="F19" s="291"/>
      <c r="G19" s="291">
        <v>4740</v>
      </c>
      <c r="H19" s="291">
        <v>9270</v>
      </c>
      <c r="I19" s="291">
        <f t="shared" si="0"/>
        <v>9640.7999999999993</v>
      </c>
      <c r="J19" s="291">
        <f t="shared" si="3"/>
        <v>4820.3999999999996</v>
      </c>
      <c r="K19" s="291"/>
      <c r="L19" s="390">
        <v>827082619</v>
      </c>
      <c r="M19" s="291">
        <f t="shared" si="2"/>
        <v>4820.3999999999996</v>
      </c>
      <c r="N19" s="305"/>
    </row>
    <row r="20" spans="2:14" ht="30" customHeight="1" x14ac:dyDescent="0.25">
      <c r="B20" s="304">
        <v>11</v>
      </c>
      <c r="C20" s="289" t="s">
        <v>431</v>
      </c>
      <c r="D20" s="290" t="s">
        <v>55</v>
      </c>
      <c r="E20" s="290" t="s">
        <v>206</v>
      </c>
      <c r="F20" s="291"/>
      <c r="G20" s="291">
        <v>5200</v>
      </c>
      <c r="H20" s="291">
        <v>12039.3</v>
      </c>
      <c r="I20" s="291">
        <f t="shared" si="0"/>
        <v>12520.871999999999</v>
      </c>
      <c r="J20" s="291">
        <f t="shared" si="3"/>
        <v>6260.4359999999997</v>
      </c>
      <c r="K20" s="291"/>
      <c r="L20" s="390">
        <v>827040258</v>
      </c>
      <c r="M20" s="291">
        <f t="shared" si="2"/>
        <v>6260.4359999999997</v>
      </c>
      <c r="N20" s="305"/>
    </row>
    <row r="21" spans="2:14" ht="28.5" customHeight="1" x14ac:dyDescent="0.25">
      <c r="B21" s="304">
        <v>12</v>
      </c>
      <c r="C21" s="289" t="s">
        <v>228</v>
      </c>
      <c r="D21" s="290" t="s">
        <v>491</v>
      </c>
      <c r="E21" s="290" t="s">
        <v>206</v>
      </c>
      <c r="F21" s="291">
        <v>8500</v>
      </c>
      <c r="G21" s="291">
        <v>1050</v>
      </c>
      <c r="H21" s="291">
        <v>6360</v>
      </c>
      <c r="I21" s="291">
        <f t="shared" si="0"/>
        <v>6614.4</v>
      </c>
      <c r="J21" s="291">
        <f t="shared" si="3"/>
        <v>3307.2</v>
      </c>
      <c r="K21" s="291"/>
      <c r="L21" s="390">
        <v>827039012</v>
      </c>
      <c r="M21" s="291">
        <f t="shared" si="2"/>
        <v>3307.2</v>
      </c>
      <c r="N21" s="305"/>
    </row>
    <row r="22" spans="2:14" ht="30" customHeight="1" x14ac:dyDescent="0.25">
      <c r="B22" s="304">
        <f t="shared" si="1"/>
        <v>13</v>
      </c>
      <c r="C22" s="289" t="s">
        <v>496</v>
      </c>
      <c r="D22" s="290" t="s">
        <v>62</v>
      </c>
      <c r="E22" s="290" t="s">
        <v>206</v>
      </c>
      <c r="F22" s="291"/>
      <c r="G22" s="291">
        <v>4000</v>
      </c>
      <c r="H22" s="291">
        <v>2544</v>
      </c>
      <c r="I22" s="291">
        <f t="shared" si="0"/>
        <v>2645.76</v>
      </c>
      <c r="J22" s="291">
        <f t="shared" si="3"/>
        <v>1322.88</v>
      </c>
      <c r="K22" s="291"/>
      <c r="L22" s="390">
        <v>827040509</v>
      </c>
      <c r="M22" s="291">
        <f t="shared" si="2"/>
        <v>1322.88</v>
      </c>
      <c r="N22" s="305"/>
    </row>
    <row r="23" spans="2:14" ht="15.75" hidden="1" customHeight="1" x14ac:dyDescent="0.25">
      <c r="B23" s="367"/>
      <c r="C23" s="289"/>
      <c r="D23" s="290"/>
      <c r="E23" s="290"/>
      <c r="F23" s="291"/>
      <c r="G23" s="291"/>
      <c r="H23" s="291"/>
      <c r="I23" s="291">
        <f t="shared" si="0"/>
        <v>0</v>
      </c>
      <c r="J23" s="291">
        <f t="shared" si="3"/>
        <v>0</v>
      </c>
      <c r="K23" s="291"/>
      <c r="L23" s="390"/>
      <c r="M23" s="291">
        <f t="shared" si="2"/>
        <v>0</v>
      </c>
      <c r="N23" s="305"/>
    </row>
    <row r="24" spans="2:14" ht="26.25" customHeight="1" x14ac:dyDescent="0.25">
      <c r="B24" s="367">
        <v>14</v>
      </c>
      <c r="C24" s="289" t="s">
        <v>520</v>
      </c>
      <c r="D24" s="290" t="s">
        <v>114</v>
      </c>
      <c r="E24" s="290" t="s">
        <v>206</v>
      </c>
      <c r="F24" s="291"/>
      <c r="G24" s="291"/>
      <c r="H24" s="291">
        <v>5500</v>
      </c>
      <c r="I24" s="291">
        <f t="shared" si="0"/>
        <v>5720</v>
      </c>
      <c r="J24" s="291">
        <f t="shared" si="3"/>
        <v>2860</v>
      </c>
      <c r="K24" s="291"/>
      <c r="L24" s="390"/>
      <c r="M24" s="291">
        <f t="shared" si="2"/>
        <v>2860</v>
      </c>
      <c r="N24" s="305"/>
    </row>
    <row r="25" spans="2:14" s="259" customFormat="1" ht="24" customHeight="1" thickBot="1" x14ac:dyDescent="0.3">
      <c r="B25" s="306"/>
      <c r="C25" s="480" t="s">
        <v>135</v>
      </c>
      <c r="D25" s="481"/>
      <c r="E25" s="482"/>
      <c r="F25" s="307">
        <f>SUM(F16:F22)</f>
        <v>19690</v>
      </c>
      <c r="G25" s="307">
        <f>SUM(G10:G23)</f>
        <v>55655</v>
      </c>
      <c r="H25" s="421">
        <f>SUM(H10:H24)</f>
        <v>91891.76</v>
      </c>
      <c r="I25" s="363">
        <f>SUM(I10:I24)</f>
        <v>95727.430399999997</v>
      </c>
      <c r="J25" s="422">
        <f>SUM(J10:J24)</f>
        <v>47863.715199999999</v>
      </c>
      <c r="K25" s="307" t="e">
        <f>K10+K11+K12+K13+K14+K15+#REF!+K16+K17+K18+#REF!+K19+#REF!+K20+#REF!</f>
        <v>#REF!</v>
      </c>
      <c r="L25" s="382"/>
      <c r="M25" s="307">
        <f>SUM(M10:M24)</f>
        <v>47863.715199999999</v>
      </c>
      <c r="N25" s="308"/>
    </row>
    <row r="26" spans="2:14" ht="32.450000000000003" customHeight="1" x14ac:dyDescent="0.25">
      <c r="J26" s="51"/>
      <c r="M26" s="260"/>
      <c r="N26" s="237"/>
    </row>
    <row r="27" spans="2:14" s="274" customFormat="1" ht="23.45" customHeight="1" x14ac:dyDescent="0.25">
      <c r="B27" s="491" t="s">
        <v>186</v>
      </c>
      <c r="C27" s="491"/>
      <c r="D27" s="491"/>
      <c r="E27" s="297"/>
      <c r="F27" s="299"/>
      <c r="G27" s="299"/>
      <c r="H27" s="299"/>
      <c r="I27" s="299"/>
      <c r="J27" s="491" t="s">
        <v>67</v>
      </c>
      <c r="K27" s="491"/>
      <c r="L27" s="491"/>
      <c r="M27" s="491"/>
      <c r="N27" s="491"/>
    </row>
    <row r="28" spans="2:14" ht="21" customHeight="1" x14ac:dyDescent="0.25">
      <c r="B28" s="287"/>
      <c r="C28" s="287"/>
      <c r="D28" s="287"/>
      <c r="E28" s="287"/>
      <c r="F28" s="293"/>
      <c r="G28" s="293"/>
      <c r="H28" s="293"/>
      <c r="I28" s="293"/>
      <c r="J28" s="231"/>
      <c r="K28" s="294"/>
      <c r="L28" s="294"/>
      <c r="M28" s="295"/>
      <c r="N28" s="296"/>
    </row>
    <row r="29" spans="2:14" ht="30.6" customHeight="1" x14ac:dyDescent="0.25">
      <c r="B29" s="287"/>
      <c r="C29" s="492"/>
      <c r="D29" s="492"/>
      <c r="E29" s="287"/>
      <c r="F29" s="293"/>
      <c r="G29" s="293"/>
      <c r="H29" s="293"/>
      <c r="I29" s="293"/>
      <c r="J29" s="294"/>
      <c r="K29" s="294"/>
      <c r="L29" s="492"/>
      <c r="M29" s="492"/>
      <c r="N29" s="492"/>
    </row>
    <row r="30" spans="2:14" s="274" customFormat="1" ht="25.9" customHeight="1" x14ac:dyDescent="0.25">
      <c r="B30" s="491" t="s">
        <v>468</v>
      </c>
      <c r="C30" s="491"/>
      <c r="D30" s="491"/>
      <c r="E30" s="297"/>
      <c r="F30" s="298"/>
      <c r="G30" s="298"/>
      <c r="H30" s="298"/>
      <c r="I30" s="419"/>
      <c r="J30" s="491" t="s">
        <v>469</v>
      </c>
      <c r="K30" s="491"/>
      <c r="L30" s="491"/>
      <c r="M30" s="491"/>
      <c r="N30" s="491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59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59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59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368"/>
      <c r="B53" s="552" t="s">
        <v>173</v>
      </c>
      <c r="C53" s="553"/>
      <c r="D53" s="555"/>
      <c r="E53" s="555"/>
      <c r="F53" s="555"/>
      <c r="G53" s="555"/>
      <c r="H53" s="555"/>
      <c r="I53" s="555"/>
      <c r="J53" s="553"/>
      <c r="K53" s="553"/>
      <c r="L53" s="553"/>
      <c r="M53" s="556"/>
      <c r="N53" s="553"/>
    </row>
    <row r="54" spans="1:14" s="412" customFormat="1" ht="33.75" customHeight="1" x14ac:dyDescent="0.25">
      <c r="A54" s="369" t="s">
        <v>514</v>
      </c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9" t="s">
        <v>492</v>
      </c>
    </row>
    <row r="55" spans="1:14" ht="33.75" customHeight="1" thickBot="1" x14ac:dyDescent="0.3">
      <c r="A55" s="368"/>
      <c r="B55" s="560"/>
      <c r="C55" s="557" t="s">
        <v>543</v>
      </c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</row>
    <row r="56" spans="1:14" ht="36" customHeight="1" thickBot="1" x14ac:dyDescent="0.3">
      <c r="A56" s="274"/>
      <c r="B56" s="312" t="s">
        <v>175</v>
      </c>
      <c r="C56" s="302"/>
      <c r="D56" s="301" t="s">
        <v>177</v>
      </c>
      <c r="E56" s="301" t="s">
        <v>178</v>
      </c>
      <c r="F56" s="301" t="s">
        <v>179</v>
      </c>
      <c r="G56" s="301" t="s">
        <v>179</v>
      </c>
      <c r="H56" s="301" t="s">
        <v>209</v>
      </c>
      <c r="I56" s="434" t="s">
        <v>209</v>
      </c>
      <c r="J56" s="302" t="s">
        <v>170</v>
      </c>
      <c r="K56" s="301" t="s">
        <v>8</v>
      </c>
      <c r="L56" s="302" t="s">
        <v>278</v>
      </c>
      <c r="M56" s="301" t="s">
        <v>394</v>
      </c>
      <c r="N56" s="313" t="s">
        <v>180</v>
      </c>
    </row>
    <row r="57" spans="1:14" ht="37.5" customHeight="1" x14ac:dyDescent="0.25">
      <c r="B57" s="309" t="s">
        <v>482</v>
      </c>
      <c r="C57" s="310"/>
      <c r="D57" s="80"/>
      <c r="E57" s="238"/>
      <c r="F57" s="82"/>
      <c r="G57" s="82"/>
      <c r="H57" s="82"/>
      <c r="I57" s="82"/>
      <c r="J57" s="82"/>
      <c r="K57" s="82"/>
      <c r="L57" s="82"/>
      <c r="M57" s="83"/>
      <c r="N57" s="314"/>
    </row>
    <row r="58" spans="1:14" ht="38.25" customHeight="1" x14ac:dyDescent="0.25">
      <c r="B58" s="410">
        <v>1</v>
      </c>
      <c r="C58" s="289" t="s">
        <v>434</v>
      </c>
      <c r="D58" s="290" t="s">
        <v>435</v>
      </c>
      <c r="E58" s="290" t="s">
        <v>206</v>
      </c>
      <c r="F58" s="291"/>
      <c r="G58" s="291">
        <v>2000</v>
      </c>
      <c r="H58" s="320">
        <v>2163</v>
      </c>
      <c r="I58" s="320">
        <f t="shared" ref="I58:I66" si="4">H58+(0.04*H58)</f>
        <v>2249.52</v>
      </c>
      <c r="J58" s="321">
        <v>0</v>
      </c>
      <c r="K58" s="321"/>
      <c r="L58" s="392">
        <v>827139807</v>
      </c>
      <c r="M58" s="321">
        <f>J58</f>
        <v>0</v>
      </c>
      <c r="N58" s="416" t="s">
        <v>522</v>
      </c>
    </row>
    <row r="59" spans="1:14" s="2" customFormat="1" ht="33.75" customHeight="1" x14ac:dyDescent="0.25">
      <c r="A59"/>
      <c r="B59" s="404">
        <f>SUM(B58+1)</f>
        <v>2</v>
      </c>
      <c r="C59" s="311" t="s">
        <v>154</v>
      </c>
      <c r="D59" s="290" t="s">
        <v>329</v>
      </c>
      <c r="E59" s="290" t="s">
        <v>206</v>
      </c>
      <c r="F59" s="291"/>
      <c r="G59" s="291">
        <v>5250</v>
      </c>
      <c r="H59" s="321">
        <v>7234.5</v>
      </c>
      <c r="I59" s="320">
        <f t="shared" si="4"/>
        <v>7523.88</v>
      </c>
      <c r="J59" s="321">
        <f t="shared" ref="J59:J66" si="5">I59/2</f>
        <v>3761.94</v>
      </c>
      <c r="K59" s="321"/>
      <c r="L59" s="392">
        <v>827039330</v>
      </c>
      <c r="M59" s="321">
        <f t="shared" ref="M59:M66" si="6">J59</f>
        <v>3761.94</v>
      </c>
      <c r="N59" s="315"/>
    </row>
    <row r="60" spans="1:14" s="2" customFormat="1" ht="33.75" customHeight="1" x14ac:dyDescent="0.25">
      <c r="A60"/>
      <c r="B60" s="404">
        <f t="shared" ref="B60:B61" si="7">SUM(B59+1)</f>
        <v>3</v>
      </c>
      <c r="C60" s="289" t="s">
        <v>457</v>
      </c>
      <c r="D60" s="290" t="s">
        <v>458</v>
      </c>
      <c r="E60" s="290" t="s">
        <v>206</v>
      </c>
      <c r="F60" s="291"/>
      <c r="G60" s="291"/>
      <c r="H60" s="321">
        <v>3360</v>
      </c>
      <c r="I60" s="320">
        <f t="shared" si="4"/>
        <v>3494.4</v>
      </c>
      <c r="J60" s="321">
        <f t="shared" si="5"/>
        <v>1747.2</v>
      </c>
      <c r="K60" s="321"/>
      <c r="L60" s="392">
        <v>827040320</v>
      </c>
      <c r="M60" s="321">
        <f t="shared" si="6"/>
        <v>1747.2</v>
      </c>
      <c r="N60" s="315"/>
    </row>
    <row r="61" spans="1:14" s="2" customFormat="1" ht="33.75" customHeight="1" x14ac:dyDescent="0.25">
      <c r="A61"/>
      <c r="B61" s="404">
        <f t="shared" si="7"/>
        <v>4</v>
      </c>
      <c r="C61" s="358" t="s">
        <v>437</v>
      </c>
      <c r="D61" s="290" t="s">
        <v>438</v>
      </c>
      <c r="E61" s="290" t="s">
        <v>206</v>
      </c>
      <c r="F61" s="291"/>
      <c r="G61" s="291"/>
      <c r="H61" s="321">
        <v>1946.7</v>
      </c>
      <c r="I61" s="320">
        <f t="shared" si="4"/>
        <v>2024.568</v>
      </c>
      <c r="J61" s="321">
        <f t="shared" si="5"/>
        <v>1012.284</v>
      </c>
      <c r="K61" s="321"/>
      <c r="L61" s="392">
        <v>827040128</v>
      </c>
      <c r="M61" s="321">
        <f t="shared" si="6"/>
        <v>1012.284</v>
      </c>
      <c r="N61" s="315"/>
    </row>
    <row r="62" spans="1:14" s="2" customFormat="1" ht="34.5" customHeight="1" x14ac:dyDescent="0.25">
      <c r="A62"/>
      <c r="B62" s="404">
        <v>5</v>
      </c>
      <c r="C62" s="311" t="s">
        <v>440</v>
      </c>
      <c r="D62" s="290" t="s">
        <v>441</v>
      </c>
      <c r="E62" s="290" t="s">
        <v>206</v>
      </c>
      <c r="F62" s="291"/>
      <c r="G62" s="291"/>
      <c r="H62" s="321">
        <v>2200</v>
      </c>
      <c r="I62" s="320">
        <v>3000</v>
      </c>
      <c r="J62" s="321">
        <f t="shared" si="5"/>
        <v>1500</v>
      </c>
      <c r="K62" s="321"/>
      <c r="L62" s="392">
        <v>827040185</v>
      </c>
      <c r="M62" s="321">
        <f t="shared" si="6"/>
        <v>1500</v>
      </c>
      <c r="N62" s="315"/>
    </row>
    <row r="63" spans="1:14" ht="34.5" customHeight="1" x14ac:dyDescent="0.25">
      <c r="B63" s="410">
        <v>6</v>
      </c>
      <c r="C63" s="311" t="s">
        <v>447</v>
      </c>
      <c r="D63" s="290" t="s">
        <v>446</v>
      </c>
      <c r="E63" s="290" t="s">
        <v>206</v>
      </c>
      <c r="F63" s="291"/>
      <c r="G63" s="291"/>
      <c r="H63" s="321">
        <v>865.2</v>
      </c>
      <c r="I63" s="320">
        <f t="shared" si="4"/>
        <v>899.80799999999999</v>
      </c>
      <c r="J63" s="321">
        <f t="shared" si="5"/>
        <v>449.904</v>
      </c>
      <c r="K63" s="321"/>
      <c r="L63" s="392">
        <v>827141429</v>
      </c>
      <c r="M63" s="321">
        <f t="shared" si="6"/>
        <v>449.904</v>
      </c>
      <c r="N63" s="315"/>
    </row>
    <row r="64" spans="1:14" s="206" customFormat="1" ht="32.25" customHeight="1" x14ac:dyDescent="0.25">
      <c r="A64" s="2"/>
      <c r="B64" s="404">
        <v>7</v>
      </c>
      <c r="C64" s="358" t="s">
        <v>475</v>
      </c>
      <c r="D64" s="290" t="s">
        <v>329</v>
      </c>
      <c r="E64" s="290" t="s">
        <v>206</v>
      </c>
      <c r="F64" s="291"/>
      <c r="G64" s="291"/>
      <c r="H64" s="321">
        <v>3245</v>
      </c>
      <c r="I64" s="320">
        <f t="shared" si="4"/>
        <v>3374.8</v>
      </c>
      <c r="J64" s="321">
        <f t="shared" si="5"/>
        <v>1687.4</v>
      </c>
      <c r="K64" s="321"/>
      <c r="L64" s="392">
        <v>827039640</v>
      </c>
      <c r="M64" s="321">
        <f t="shared" si="6"/>
        <v>1687.4</v>
      </c>
      <c r="N64" s="315"/>
    </row>
    <row r="65" spans="1:14" ht="29.25" customHeight="1" x14ac:dyDescent="0.25">
      <c r="A65" s="2"/>
      <c r="B65" s="405">
        <v>8</v>
      </c>
      <c r="C65" s="358" t="s">
        <v>503</v>
      </c>
      <c r="D65" s="290" t="s">
        <v>329</v>
      </c>
      <c r="E65" s="290" t="s">
        <v>206</v>
      </c>
      <c r="F65" s="291"/>
      <c r="G65" s="291"/>
      <c r="H65" s="321">
        <v>1680</v>
      </c>
      <c r="I65" s="320">
        <f t="shared" si="4"/>
        <v>1747.2</v>
      </c>
      <c r="J65" s="321">
        <f t="shared" si="5"/>
        <v>873.6</v>
      </c>
      <c r="K65" s="321"/>
      <c r="L65" s="392">
        <v>827054291</v>
      </c>
      <c r="M65" s="321">
        <f t="shared" si="6"/>
        <v>873.6</v>
      </c>
      <c r="N65" s="315"/>
    </row>
    <row r="66" spans="1:14" ht="28.5" customHeight="1" x14ac:dyDescent="0.25">
      <c r="A66" s="2"/>
      <c r="B66" s="405">
        <v>9</v>
      </c>
      <c r="C66" s="289" t="s">
        <v>509</v>
      </c>
      <c r="D66" s="290" t="s">
        <v>483</v>
      </c>
      <c r="E66" s="290" t="s">
        <v>206</v>
      </c>
      <c r="F66" s="291"/>
      <c r="G66" s="291"/>
      <c r="H66" s="321">
        <v>3245</v>
      </c>
      <c r="I66" s="320">
        <f t="shared" si="4"/>
        <v>3374.8</v>
      </c>
      <c r="J66" s="321">
        <f t="shared" si="5"/>
        <v>1687.4</v>
      </c>
      <c r="K66" s="321"/>
      <c r="L66" s="392">
        <v>827040282</v>
      </c>
      <c r="M66" s="321">
        <f t="shared" si="6"/>
        <v>1687.4</v>
      </c>
      <c r="N66" s="315"/>
    </row>
    <row r="67" spans="1:14" ht="27.75" customHeight="1" thickBot="1" x14ac:dyDescent="0.3">
      <c r="A67" s="2"/>
      <c r="B67" s="405">
        <v>10</v>
      </c>
      <c r="C67" s="289"/>
      <c r="D67" s="290"/>
      <c r="E67" s="290"/>
      <c r="F67" s="364"/>
      <c r="G67" s="364"/>
      <c r="H67" s="321"/>
      <c r="I67" s="321"/>
      <c r="J67" s="321">
        <f>H67/2</f>
        <v>0</v>
      </c>
      <c r="K67" s="365"/>
      <c r="L67" s="383"/>
      <c r="M67" s="321"/>
      <c r="N67" s="226"/>
    </row>
    <row r="68" spans="1:14" ht="24.75" customHeight="1" thickBot="1" x14ac:dyDescent="0.3">
      <c r="A68" s="206"/>
      <c r="B68" s="316"/>
      <c r="C68" s="483" t="s">
        <v>135</v>
      </c>
      <c r="D68" s="484"/>
      <c r="E68" s="485"/>
      <c r="F68" s="317">
        <f>SUM(F27:F66)</f>
        <v>0</v>
      </c>
      <c r="G68" s="317">
        <f>SUM(G23:G66)</f>
        <v>62905</v>
      </c>
      <c r="H68" s="423">
        <f>SUM(H58:H67)</f>
        <v>25939.4</v>
      </c>
      <c r="I68" s="319"/>
      <c r="J68" s="423">
        <f>SUM(J58:J67)</f>
        <v>12719.727999999999</v>
      </c>
      <c r="K68" s="317">
        <f>SUM(K58:K66)</f>
        <v>0</v>
      </c>
      <c r="L68" s="384"/>
      <c r="M68" s="319">
        <f>SUM(M58:M67)</f>
        <v>12719.727999999999</v>
      </c>
      <c r="N68" s="318"/>
    </row>
    <row r="69" spans="1:14" ht="27" customHeight="1" x14ac:dyDescent="0.25"/>
    <row r="72" spans="1:14" ht="15.75" x14ac:dyDescent="0.25">
      <c r="B72" s="479" t="s">
        <v>186</v>
      </c>
      <c r="C72" s="479"/>
      <c r="F72" s="165"/>
      <c r="G72" s="165"/>
      <c r="H72" s="165"/>
      <c r="I72" s="165"/>
      <c r="J72" s="479" t="s">
        <v>524</v>
      </c>
      <c r="K72" s="479"/>
      <c r="L72" s="479"/>
      <c r="M72" s="479"/>
      <c r="N72" s="286"/>
    </row>
    <row r="73" spans="1:14" x14ac:dyDescent="0.25">
      <c r="B73" s="280"/>
      <c r="C73" s="280"/>
      <c r="D73" s="280"/>
      <c r="E73" s="280"/>
      <c r="F73" s="165"/>
      <c r="G73" s="165"/>
      <c r="H73" s="165"/>
      <c r="I73" s="165"/>
      <c r="J73" s="50"/>
      <c r="K73" s="50"/>
      <c r="L73" s="50"/>
      <c r="M73" s="100"/>
      <c r="N73" s="94"/>
    </row>
    <row r="74" spans="1:14" x14ac:dyDescent="0.25">
      <c r="B74" s="487"/>
      <c r="C74" s="487"/>
      <c r="D74" s="280"/>
      <c r="E74" s="280"/>
      <c r="F74" s="165"/>
      <c r="G74" s="165"/>
      <c r="H74" s="165"/>
      <c r="I74" s="165"/>
      <c r="J74" s="487"/>
      <c r="K74" s="487"/>
      <c r="L74" s="487"/>
      <c r="M74" s="487"/>
      <c r="N74" s="94"/>
    </row>
    <row r="75" spans="1:14" x14ac:dyDescent="0.25">
      <c r="B75" s="292" t="s">
        <v>468</v>
      </c>
      <c r="C75" s="292"/>
      <c r="F75" s="280"/>
      <c r="G75" s="280"/>
      <c r="H75" s="280"/>
      <c r="I75" s="418"/>
      <c r="J75" s="486" t="s">
        <v>469</v>
      </c>
      <c r="K75" s="486"/>
      <c r="L75" s="486"/>
      <c r="M75" s="486"/>
      <c r="N75" s="286"/>
    </row>
  </sheetData>
  <mergeCells count="17">
    <mergeCell ref="L29:N29"/>
    <mergeCell ref="J72:M72"/>
    <mergeCell ref="C25:E25"/>
    <mergeCell ref="C68:E68"/>
    <mergeCell ref="A5:M5"/>
    <mergeCell ref="J75:M75"/>
    <mergeCell ref="B74:C74"/>
    <mergeCell ref="C55:N55"/>
    <mergeCell ref="B72:C72"/>
    <mergeCell ref="B7:N7"/>
    <mergeCell ref="B9:N9"/>
    <mergeCell ref="J74:M74"/>
    <mergeCell ref="J27:N27"/>
    <mergeCell ref="J30:N30"/>
    <mergeCell ref="B30:D30"/>
    <mergeCell ref="B27:D27"/>
    <mergeCell ref="C29:D29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14" t="s">
        <v>276</v>
      </c>
    </row>
    <row r="3" spans="1:15" x14ac:dyDescent="0.25">
      <c r="A3" s="114" t="s">
        <v>289</v>
      </c>
    </row>
    <row r="5" spans="1:15" ht="21.75" customHeight="1" x14ac:dyDescent="0.25">
      <c r="A5" s="168" t="s">
        <v>3</v>
      </c>
      <c r="B5" s="169" t="s">
        <v>4</v>
      </c>
      <c r="C5" s="169" t="s">
        <v>277</v>
      </c>
      <c r="D5" s="169" t="s">
        <v>281</v>
      </c>
      <c r="E5" s="169" t="s">
        <v>278</v>
      </c>
      <c r="F5" s="7" t="s">
        <v>14</v>
      </c>
    </row>
    <row r="6" spans="1:15" ht="23.25" customHeight="1" x14ac:dyDescent="0.25">
      <c r="A6" s="66" t="s">
        <v>153</v>
      </c>
      <c r="B6" s="171" t="s">
        <v>280</v>
      </c>
      <c r="C6" s="171" t="s">
        <v>290</v>
      </c>
      <c r="D6" s="66" t="s">
        <v>291</v>
      </c>
      <c r="E6" s="170">
        <v>300</v>
      </c>
      <c r="F6" s="66"/>
    </row>
    <row r="7" spans="1:15" ht="23.25" customHeight="1" x14ac:dyDescent="0.25">
      <c r="A7" s="66" t="s">
        <v>161</v>
      </c>
      <c r="B7" s="171" t="s">
        <v>280</v>
      </c>
      <c r="C7" s="171" t="s">
        <v>290</v>
      </c>
      <c r="D7" s="66" t="s">
        <v>291</v>
      </c>
      <c r="E7" s="170">
        <v>300</v>
      </c>
      <c r="F7" s="66"/>
      <c r="O7">
        <v>700</v>
      </c>
    </row>
    <row r="8" spans="1:15" ht="21" customHeight="1" x14ac:dyDescent="0.25">
      <c r="A8" s="66" t="s">
        <v>162</v>
      </c>
      <c r="B8" s="171" t="s">
        <v>280</v>
      </c>
      <c r="C8" s="171" t="s">
        <v>290</v>
      </c>
      <c r="D8" s="66" t="s">
        <v>291</v>
      </c>
      <c r="E8" s="170">
        <v>300</v>
      </c>
      <c r="F8" s="66"/>
      <c r="O8">
        <v>230</v>
      </c>
    </row>
    <row r="9" spans="1:15" ht="19.5" customHeight="1" x14ac:dyDescent="0.25">
      <c r="A9" s="66" t="s">
        <v>288</v>
      </c>
      <c r="B9" s="171" t="s">
        <v>280</v>
      </c>
      <c r="C9" s="171" t="s">
        <v>290</v>
      </c>
      <c r="D9" s="66" t="s">
        <v>291</v>
      </c>
      <c r="E9" s="170">
        <v>300</v>
      </c>
      <c r="F9" s="66"/>
      <c r="O9">
        <v>167</v>
      </c>
    </row>
    <row r="10" spans="1:15" ht="21" customHeight="1" x14ac:dyDescent="0.25">
      <c r="A10" s="66" t="s">
        <v>274</v>
      </c>
      <c r="B10" s="171" t="s">
        <v>280</v>
      </c>
      <c r="C10" s="171" t="s">
        <v>290</v>
      </c>
      <c r="D10" s="66" t="s">
        <v>291</v>
      </c>
      <c r="E10" s="170">
        <v>300</v>
      </c>
      <c r="F10" s="66"/>
      <c r="O10">
        <v>40</v>
      </c>
    </row>
    <row r="11" spans="1:15" ht="21.75" customHeight="1" x14ac:dyDescent="0.25">
      <c r="A11" s="66"/>
      <c r="B11" s="171"/>
      <c r="C11" s="171"/>
      <c r="D11" s="66"/>
      <c r="E11" s="170"/>
      <c r="F11" s="66"/>
      <c r="O11">
        <v>242</v>
      </c>
    </row>
    <row r="12" spans="1:15" ht="21.75" customHeight="1" x14ac:dyDescent="0.25">
      <c r="A12" s="66"/>
      <c r="B12" s="171"/>
      <c r="C12" s="171"/>
      <c r="D12" s="66"/>
      <c r="E12" s="170"/>
      <c r="F12" s="66"/>
      <c r="O12">
        <v>58</v>
      </c>
    </row>
    <row r="13" spans="1:15" ht="21.75" customHeight="1" x14ac:dyDescent="0.25">
      <c r="A13" s="66"/>
      <c r="B13" s="171"/>
      <c r="C13" s="171"/>
      <c r="D13" s="66"/>
      <c r="E13" s="170"/>
      <c r="F13" s="66"/>
      <c r="O13">
        <v>15</v>
      </c>
    </row>
    <row r="14" spans="1:15" x14ac:dyDescent="0.25">
      <c r="D14" s="172" t="s">
        <v>172</v>
      </c>
      <c r="E14" s="173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2"/>
      <c r="B16" s="102"/>
      <c r="D16" s="102"/>
      <c r="E16" s="102"/>
      <c r="O16">
        <v>180</v>
      </c>
    </row>
    <row r="17" spans="1:15" x14ac:dyDescent="0.25">
      <c r="A17" s="541" t="s">
        <v>282</v>
      </c>
      <c r="B17" s="541"/>
      <c r="C17" s="114"/>
      <c r="D17" s="541" t="s">
        <v>250</v>
      </c>
      <c r="E17" s="541"/>
      <c r="F17" s="114"/>
      <c r="O17">
        <v>364</v>
      </c>
    </row>
    <row r="18" spans="1:15" x14ac:dyDescent="0.25">
      <c r="A18" s="541"/>
      <c r="B18" s="541"/>
      <c r="C18" s="114"/>
      <c r="D18" s="541"/>
      <c r="E18" s="541"/>
      <c r="F18" s="114"/>
      <c r="O18">
        <v>260</v>
      </c>
    </row>
    <row r="19" spans="1:15" x14ac:dyDescent="0.25">
      <c r="A19" s="541" t="s">
        <v>283</v>
      </c>
      <c r="B19" s="541"/>
      <c r="C19" s="114"/>
      <c r="D19" s="114" t="s">
        <v>284</v>
      </c>
      <c r="E19" s="114"/>
      <c r="F19" s="114"/>
      <c r="O19">
        <v>200</v>
      </c>
    </row>
    <row r="20" spans="1:15" x14ac:dyDescent="0.25">
      <c r="A20" s="164"/>
      <c r="B20" s="164"/>
      <c r="C20" s="114"/>
      <c r="D20" s="114"/>
      <c r="E20" s="114"/>
      <c r="F20" s="114"/>
      <c r="O20">
        <v>620</v>
      </c>
    </row>
    <row r="21" spans="1:15" x14ac:dyDescent="0.25">
      <c r="A21" s="164"/>
      <c r="B21" s="164"/>
      <c r="C21" s="114"/>
      <c r="D21" s="114"/>
      <c r="E21" s="114"/>
      <c r="F21" s="114"/>
      <c r="O21">
        <v>736</v>
      </c>
    </row>
    <row r="22" spans="1:15" x14ac:dyDescent="0.25">
      <c r="A22" s="164"/>
      <c r="B22" s="164"/>
      <c r="C22" s="114"/>
      <c r="D22" s="114"/>
      <c r="E22" s="114"/>
      <c r="F22" s="114"/>
      <c r="O22">
        <v>830</v>
      </c>
    </row>
    <row r="23" spans="1:15" x14ac:dyDescent="0.25">
      <c r="A23" s="164"/>
      <c r="B23" s="164"/>
      <c r="C23" s="114"/>
      <c r="D23" s="114"/>
      <c r="E23" s="114"/>
      <c r="F23" s="114"/>
      <c r="O23">
        <v>150</v>
      </c>
    </row>
    <row r="24" spans="1:15" x14ac:dyDescent="0.25">
      <c r="A24" s="164"/>
      <c r="B24" s="164"/>
      <c r="C24" s="114"/>
      <c r="D24" s="114"/>
      <c r="E24" s="114"/>
      <c r="F24" s="114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14" t="s">
        <v>276</v>
      </c>
      <c r="O33">
        <v>242</v>
      </c>
    </row>
    <row r="34" spans="1:15" ht="15.75" thickBot="1" x14ac:dyDescent="0.3">
      <c r="A34" s="114" t="s">
        <v>289</v>
      </c>
      <c r="O34">
        <v>1540</v>
      </c>
    </row>
    <row r="35" spans="1:15" ht="24" thickBot="1" x14ac:dyDescent="0.4">
      <c r="I35" s="542" t="s">
        <v>358</v>
      </c>
      <c r="J35" s="543"/>
      <c r="K35" s="544"/>
      <c r="O35">
        <v>980</v>
      </c>
    </row>
    <row r="36" spans="1:15" x14ac:dyDescent="0.25">
      <c r="A36" s="168" t="s">
        <v>3</v>
      </c>
      <c r="B36" s="169" t="s">
        <v>4</v>
      </c>
      <c r="C36" s="169" t="s">
        <v>277</v>
      </c>
      <c r="D36" s="169" t="s">
        <v>281</v>
      </c>
      <c r="E36" s="169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1" t="s">
        <v>280</v>
      </c>
      <c r="C37" s="171" t="s">
        <v>292</v>
      </c>
      <c r="D37" s="66" t="s">
        <v>293</v>
      </c>
      <c r="E37" s="170">
        <v>300</v>
      </c>
      <c r="F37" s="66"/>
      <c r="I37" s="66" t="s">
        <v>361</v>
      </c>
      <c r="J37" s="170">
        <v>13445960</v>
      </c>
      <c r="K37" s="170">
        <v>7113879</v>
      </c>
      <c r="O37">
        <v>176</v>
      </c>
    </row>
    <row r="38" spans="1:15" ht="18.75" customHeight="1" x14ac:dyDescent="0.25">
      <c r="A38" s="66" t="s">
        <v>275</v>
      </c>
      <c r="B38" s="171" t="s">
        <v>280</v>
      </c>
      <c r="C38" s="171" t="s">
        <v>292</v>
      </c>
      <c r="D38" s="66" t="s">
        <v>293</v>
      </c>
      <c r="E38" s="170">
        <v>300</v>
      </c>
      <c r="F38" s="66"/>
      <c r="I38" s="66" t="s">
        <v>362</v>
      </c>
      <c r="J38" s="170">
        <v>2884000</v>
      </c>
      <c r="K38" s="170">
        <v>1783934</v>
      </c>
      <c r="O38">
        <v>290.23</v>
      </c>
    </row>
    <row r="39" spans="1:15" ht="16.5" customHeight="1" x14ac:dyDescent="0.25">
      <c r="A39" s="66"/>
      <c r="B39" s="171"/>
      <c r="C39" s="171"/>
      <c r="D39" s="66"/>
      <c r="E39" s="170"/>
      <c r="F39" s="66"/>
      <c r="I39" s="66" t="s">
        <v>94</v>
      </c>
      <c r="J39" s="170">
        <v>4363000</v>
      </c>
      <c r="K39" s="170">
        <v>2355670</v>
      </c>
      <c r="O39">
        <v>109.5</v>
      </c>
    </row>
    <row r="40" spans="1:15" ht="18.75" customHeight="1" x14ac:dyDescent="0.25">
      <c r="A40" s="66"/>
      <c r="B40" s="171"/>
      <c r="C40" s="171"/>
      <c r="D40" s="66"/>
      <c r="E40" s="170"/>
      <c r="F40" s="66"/>
      <c r="I40" s="66" t="s">
        <v>363</v>
      </c>
      <c r="J40" s="170">
        <v>2060000</v>
      </c>
      <c r="K40" s="170">
        <v>1390122</v>
      </c>
      <c r="O40">
        <v>700</v>
      </c>
    </row>
    <row r="41" spans="1:15" x14ac:dyDescent="0.25">
      <c r="A41" s="66"/>
      <c r="B41" s="171"/>
      <c r="C41" s="171"/>
      <c r="D41" s="66"/>
      <c r="E41" s="170"/>
      <c r="F41" s="66"/>
      <c r="I41" s="66" t="s">
        <v>364</v>
      </c>
      <c r="J41" s="170">
        <v>533000</v>
      </c>
      <c r="K41" s="170">
        <v>30000</v>
      </c>
      <c r="O41">
        <v>250</v>
      </c>
    </row>
    <row r="42" spans="1:15" x14ac:dyDescent="0.25">
      <c r="A42" s="66"/>
      <c r="B42" s="171"/>
      <c r="C42" s="171"/>
      <c r="D42" s="66"/>
      <c r="E42" s="170"/>
      <c r="F42" s="66"/>
      <c r="I42" s="66" t="s">
        <v>365</v>
      </c>
      <c r="J42" s="170">
        <v>10690000</v>
      </c>
      <c r="K42" s="170">
        <v>3002892</v>
      </c>
      <c r="O42">
        <v>118</v>
      </c>
    </row>
    <row r="43" spans="1:15" x14ac:dyDescent="0.25">
      <c r="A43" s="66"/>
      <c r="B43" s="171"/>
      <c r="C43" s="171"/>
      <c r="D43" s="66"/>
      <c r="E43" s="170"/>
      <c r="F43" s="66"/>
      <c r="I43" s="66" t="s">
        <v>366</v>
      </c>
      <c r="J43" s="170">
        <v>0</v>
      </c>
      <c r="K43" s="170">
        <f>SUM(J43)</f>
        <v>0</v>
      </c>
      <c r="O43">
        <v>1499.88</v>
      </c>
    </row>
    <row r="44" spans="1:15" x14ac:dyDescent="0.25">
      <c r="A44" s="66"/>
      <c r="B44" s="171"/>
      <c r="C44" s="171"/>
      <c r="D44" s="66"/>
      <c r="E44" s="170"/>
      <c r="F44" s="66"/>
      <c r="I44" s="66" t="s">
        <v>367</v>
      </c>
      <c r="J44" s="170">
        <v>0</v>
      </c>
      <c r="K44" s="170">
        <f>SUM(J44)</f>
        <v>0</v>
      </c>
      <c r="O44">
        <v>1751</v>
      </c>
    </row>
    <row r="45" spans="1:15" x14ac:dyDescent="0.25">
      <c r="D45" s="174" t="s">
        <v>172</v>
      </c>
      <c r="E45" s="173">
        <f>SUM(E37:E44)</f>
        <v>600</v>
      </c>
      <c r="I45" s="66" t="s">
        <v>368</v>
      </c>
      <c r="J45" s="170">
        <v>2130000</v>
      </c>
      <c r="K45" s="170">
        <v>78285</v>
      </c>
      <c r="O45">
        <v>1751</v>
      </c>
    </row>
    <row r="46" spans="1:15" x14ac:dyDescent="0.25">
      <c r="I46" s="66"/>
      <c r="J46" s="170"/>
      <c r="K46" s="170"/>
      <c r="O46">
        <v>1751</v>
      </c>
    </row>
    <row r="47" spans="1:15" x14ac:dyDescent="0.25">
      <c r="A47" s="102"/>
      <c r="B47" s="102"/>
      <c r="D47" s="102"/>
      <c r="E47" s="102"/>
      <c r="I47" s="66" t="s">
        <v>172</v>
      </c>
      <c r="J47" s="170">
        <f>SUM(J37:J46)</f>
        <v>36105960</v>
      </c>
      <c r="K47" s="170">
        <v>15754782</v>
      </c>
      <c r="O47">
        <v>1751</v>
      </c>
    </row>
    <row r="48" spans="1:15" x14ac:dyDescent="0.25">
      <c r="A48" s="541" t="s">
        <v>282</v>
      </c>
      <c r="B48" s="541"/>
      <c r="C48" s="114"/>
      <c r="D48" s="541" t="s">
        <v>250</v>
      </c>
      <c r="E48" s="541"/>
      <c r="F48" s="114"/>
      <c r="O48">
        <v>1513.8</v>
      </c>
    </row>
    <row r="49" spans="1:15" x14ac:dyDescent="0.25">
      <c r="A49" s="541"/>
      <c r="B49" s="541"/>
      <c r="C49" s="114"/>
      <c r="D49" s="541"/>
      <c r="E49" s="541"/>
      <c r="F49" s="114"/>
    </row>
    <row r="50" spans="1:15" x14ac:dyDescent="0.25">
      <c r="A50" s="541" t="s">
        <v>283</v>
      </c>
      <c r="B50" s="541"/>
      <c r="C50" s="114"/>
      <c r="D50" s="114" t="s">
        <v>284</v>
      </c>
      <c r="E50" s="114"/>
      <c r="F50" s="114"/>
      <c r="O50">
        <f>SUM(O7:O49)</f>
        <v>23213.41</v>
      </c>
    </row>
    <row r="51" spans="1:15" x14ac:dyDescent="0.25">
      <c r="A51" s="164"/>
      <c r="B51" s="164"/>
      <c r="C51" s="114"/>
      <c r="D51" s="114"/>
      <c r="E51" s="114"/>
      <c r="F51" s="114"/>
      <c r="O51">
        <v>16400</v>
      </c>
    </row>
    <row r="52" spans="1:15" x14ac:dyDescent="0.25">
      <c r="A52" s="164"/>
      <c r="B52" s="164"/>
      <c r="C52" s="114"/>
      <c r="D52" s="114"/>
      <c r="E52" s="114"/>
      <c r="F52" s="114"/>
    </row>
    <row r="53" spans="1:15" x14ac:dyDescent="0.25">
      <c r="A53" s="164"/>
      <c r="B53" s="164"/>
      <c r="C53" s="114"/>
      <c r="D53" s="114"/>
      <c r="E53" s="114"/>
      <c r="F53" s="114"/>
    </row>
    <row r="54" spans="1:15" x14ac:dyDescent="0.25">
      <c r="A54" s="164"/>
      <c r="B54" s="164"/>
      <c r="C54" s="114"/>
      <c r="D54" s="114"/>
      <c r="E54" s="114"/>
      <c r="F54" s="114"/>
    </row>
    <row r="55" spans="1:15" x14ac:dyDescent="0.25">
      <c r="A55" s="164"/>
      <c r="B55" s="164"/>
      <c r="C55" s="114"/>
      <c r="D55" s="114"/>
      <c r="E55" s="114"/>
      <c r="F55" s="114"/>
    </row>
    <row r="56" spans="1:15" x14ac:dyDescent="0.25">
      <c r="A56" s="164"/>
      <c r="B56" s="164"/>
      <c r="C56" s="114"/>
      <c r="D56" s="114"/>
      <c r="E56" s="114"/>
      <c r="F56" s="114"/>
    </row>
    <row r="57" spans="1:15" x14ac:dyDescent="0.25">
      <c r="A57" s="164"/>
      <c r="B57" s="164"/>
      <c r="C57" s="114"/>
      <c r="D57" s="114"/>
      <c r="E57" s="114"/>
      <c r="F57" s="114"/>
    </row>
    <row r="58" spans="1:15" x14ac:dyDescent="0.25">
      <c r="A58" s="164"/>
      <c r="B58" s="164"/>
      <c r="C58" s="114"/>
      <c r="D58" s="114"/>
      <c r="E58" s="114"/>
      <c r="F58" s="114"/>
    </row>
    <row r="59" spans="1:15" x14ac:dyDescent="0.25">
      <c r="A59" s="164"/>
      <c r="B59" s="164"/>
      <c r="C59" s="114"/>
      <c r="D59" s="114"/>
      <c r="E59" s="114"/>
      <c r="F59" s="114"/>
    </row>
    <row r="60" spans="1:15" x14ac:dyDescent="0.25">
      <c r="A60" s="164"/>
      <c r="B60" s="164"/>
      <c r="C60" s="114"/>
      <c r="D60" s="114"/>
      <c r="E60" s="114"/>
      <c r="F60" s="114"/>
    </row>
    <row r="61" spans="1:15" x14ac:dyDescent="0.25">
      <c r="A61" s="164"/>
      <c r="B61" s="164"/>
      <c r="C61" s="114"/>
      <c r="D61" s="114"/>
      <c r="E61" s="114"/>
      <c r="F61" s="114"/>
    </row>
    <row r="67" spans="1:6" x14ac:dyDescent="0.25">
      <c r="A67" s="114" t="s">
        <v>276</v>
      </c>
    </row>
    <row r="68" spans="1:6" x14ac:dyDescent="0.25">
      <c r="A68" s="114" t="s">
        <v>289</v>
      </c>
    </row>
    <row r="70" spans="1:6" x14ac:dyDescent="0.25">
      <c r="A70" s="168" t="s">
        <v>3</v>
      </c>
      <c r="B70" s="169" t="s">
        <v>4</v>
      </c>
      <c r="C70" s="169" t="s">
        <v>277</v>
      </c>
      <c r="D70" s="169" t="s">
        <v>281</v>
      </c>
      <c r="E70" s="169" t="s">
        <v>278</v>
      </c>
      <c r="F70" s="7" t="s">
        <v>14</v>
      </c>
    </row>
    <row r="71" spans="1:6" ht="18.75" customHeight="1" x14ac:dyDescent="0.25">
      <c r="A71" s="66" t="s">
        <v>151</v>
      </c>
      <c r="B71" s="171" t="s">
        <v>280</v>
      </c>
      <c r="C71" s="171" t="s">
        <v>294</v>
      </c>
      <c r="D71" s="66" t="s">
        <v>295</v>
      </c>
      <c r="E71" s="170">
        <v>300</v>
      </c>
      <c r="F71" s="66"/>
    </row>
    <row r="72" spans="1:6" ht="18" customHeight="1" x14ac:dyDescent="0.25">
      <c r="A72" s="66" t="s">
        <v>296</v>
      </c>
      <c r="B72" s="171" t="s">
        <v>280</v>
      </c>
      <c r="C72" s="171" t="s">
        <v>294</v>
      </c>
      <c r="D72" s="66" t="s">
        <v>295</v>
      </c>
      <c r="E72" s="170">
        <v>300</v>
      </c>
      <c r="F72" s="66"/>
    </row>
    <row r="73" spans="1:6" ht="18" customHeight="1" x14ac:dyDescent="0.25">
      <c r="A73" s="66" t="s">
        <v>297</v>
      </c>
      <c r="B73" s="171" t="s">
        <v>280</v>
      </c>
      <c r="C73" s="171" t="s">
        <v>294</v>
      </c>
      <c r="D73" s="66" t="s">
        <v>295</v>
      </c>
      <c r="E73" s="170">
        <v>300</v>
      </c>
      <c r="F73" s="66"/>
    </row>
    <row r="74" spans="1:6" ht="18" customHeight="1" x14ac:dyDescent="0.25">
      <c r="A74" s="66" t="s">
        <v>298</v>
      </c>
      <c r="B74" s="171" t="s">
        <v>280</v>
      </c>
      <c r="C74" s="171" t="s">
        <v>294</v>
      </c>
      <c r="D74" s="66" t="s">
        <v>295</v>
      </c>
      <c r="E74" s="170">
        <v>300</v>
      </c>
      <c r="F74" s="66"/>
    </row>
    <row r="75" spans="1:6" x14ac:dyDescent="0.25">
      <c r="A75" s="66" t="s">
        <v>279</v>
      </c>
      <c r="B75" s="171" t="s">
        <v>280</v>
      </c>
      <c r="C75" s="171" t="s">
        <v>294</v>
      </c>
      <c r="D75" s="66" t="s">
        <v>295</v>
      </c>
      <c r="E75" s="170">
        <v>300</v>
      </c>
      <c r="F75" s="66"/>
    </row>
    <row r="76" spans="1:6" x14ac:dyDescent="0.25">
      <c r="A76" s="66"/>
      <c r="B76" s="171"/>
      <c r="C76" s="171"/>
      <c r="D76" s="66"/>
      <c r="E76" s="170"/>
      <c r="F76" s="66"/>
    </row>
    <row r="77" spans="1:6" x14ac:dyDescent="0.25">
      <c r="A77" s="66"/>
      <c r="B77" s="171"/>
      <c r="C77" s="171"/>
      <c r="D77" s="66"/>
      <c r="E77" s="170"/>
      <c r="F77" s="66"/>
    </row>
    <row r="78" spans="1:6" x14ac:dyDescent="0.25">
      <c r="A78" s="66"/>
      <c r="B78" s="171"/>
      <c r="C78" s="171"/>
      <c r="D78" s="66"/>
      <c r="E78" s="170"/>
      <c r="F78" s="66"/>
    </row>
    <row r="79" spans="1:6" x14ac:dyDescent="0.25">
      <c r="D79" s="174" t="s">
        <v>172</v>
      </c>
      <c r="E79" s="173">
        <f>SUM(E71:E78)</f>
        <v>1500</v>
      </c>
    </row>
    <row r="81" spans="1:6" x14ac:dyDescent="0.25">
      <c r="A81" s="102"/>
      <c r="B81" s="102"/>
      <c r="D81" s="102"/>
      <c r="E81" s="102"/>
    </row>
    <row r="82" spans="1:6" x14ac:dyDescent="0.25">
      <c r="A82" s="541" t="s">
        <v>282</v>
      </c>
      <c r="B82" s="541"/>
      <c r="C82" s="114"/>
      <c r="D82" s="541" t="s">
        <v>250</v>
      </c>
      <c r="E82" s="541"/>
      <c r="F82" s="114"/>
    </row>
    <row r="83" spans="1:6" x14ac:dyDescent="0.25">
      <c r="A83" s="541"/>
      <c r="B83" s="541"/>
      <c r="C83" s="114"/>
      <c r="D83" s="541"/>
      <c r="E83" s="541"/>
      <c r="F83" s="114"/>
    </row>
    <row r="84" spans="1:6" x14ac:dyDescent="0.25">
      <c r="A84" s="541" t="s">
        <v>283</v>
      </c>
      <c r="B84" s="541"/>
      <c r="C84" s="114"/>
      <c r="D84" s="114" t="s">
        <v>284</v>
      </c>
      <c r="E84" s="114"/>
      <c r="F84" s="114"/>
    </row>
    <row r="85" spans="1:6" x14ac:dyDescent="0.25">
      <c r="A85" s="164"/>
      <c r="B85" s="164"/>
      <c r="C85" s="114"/>
      <c r="D85" s="114"/>
      <c r="E85" s="114"/>
      <c r="F85" s="114"/>
    </row>
    <row r="86" spans="1:6" x14ac:dyDescent="0.25">
      <c r="A86" s="164"/>
      <c r="B86" s="164"/>
      <c r="C86" s="114"/>
      <c r="D86" s="114"/>
      <c r="E86" s="114"/>
      <c r="F86" s="114"/>
    </row>
    <row r="87" spans="1:6" x14ac:dyDescent="0.25">
      <c r="A87" s="164"/>
      <c r="B87" s="164"/>
      <c r="C87" s="114"/>
      <c r="D87" s="114"/>
      <c r="E87" s="114"/>
      <c r="F87" s="114"/>
    </row>
    <row r="88" spans="1:6" x14ac:dyDescent="0.25">
      <c r="A88" s="164"/>
      <c r="B88" s="164"/>
      <c r="C88" s="114"/>
      <c r="D88" s="114"/>
      <c r="E88" s="114"/>
      <c r="F88" s="114"/>
    </row>
    <row r="89" spans="1:6" x14ac:dyDescent="0.25">
      <c r="A89" s="164"/>
      <c r="B89" s="164"/>
      <c r="C89" s="114"/>
      <c r="D89" s="114"/>
      <c r="E89" s="114"/>
      <c r="F89" s="114"/>
    </row>
    <row r="90" spans="1:6" x14ac:dyDescent="0.25">
      <c r="A90" s="164"/>
      <c r="B90" s="164"/>
      <c r="C90" s="114"/>
      <c r="D90" s="114"/>
      <c r="E90" s="114"/>
      <c r="F90" s="114"/>
    </row>
    <row r="91" spans="1:6" x14ac:dyDescent="0.25">
      <c r="A91" s="164"/>
      <c r="B91" s="164"/>
      <c r="C91" s="114"/>
      <c r="D91" s="114"/>
      <c r="E91" s="114"/>
      <c r="F91" s="114"/>
    </row>
    <row r="92" spans="1:6" x14ac:dyDescent="0.25">
      <c r="A92" s="164"/>
      <c r="B92" s="164"/>
      <c r="C92" s="114"/>
      <c r="D92" s="114"/>
      <c r="E92" s="114"/>
      <c r="F92" s="114"/>
    </row>
    <row r="93" spans="1:6" x14ac:dyDescent="0.25">
      <c r="A93" s="164"/>
      <c r="B93" s="164"/>
      <c r="C93" s="114"/>
      <c r="D93" s="114"/>
      <c r="E93" s="114"/>
      <c r="F93" s="114"/>
    </row>
    <row r="94" spans="1:6" x14ac:dyDescent="0.25">
      <c r="A94" s="164"/>
      <c r="B94" s="164"/>
      <c r="C94" s="114"/>
      <c r="D94" s="114"/>
      <c r="E94" s="114"/>
      <c r="F94" s="114"/>
    </row>
    <row r="95" spans="1:6" x14ac:dyDescent="0.25">
      <c r="A95" s="164"/>
      <c r="B95" s="164"/>
      <c r="C95" s="114"/>
      <c r="D95" s="114"/>
      <c r="E95" s="114"/>
      <c r="F95" s="114"/>
    </row>
    <row r="96" spans="1:6" x14ac:dyDescent="0.25">
      <c r="A96" s="164"/>
      <c r="B96" s="164"/>
      <c r="C96" s="114"/>
      <c r="D96" s="114"/>
      <c r="E96" s="114"/>
      <c r="F96" s="114"/>
    </row>
    <row r="101" spans="1:6" x14ac:dyDescent="0.25">
      <c r="A101" s="114" t="s">
        <v>276</v>
      </c>
    </row>
    <row r="102" spans="1:6" x14ac:dyDescent="0.25">
      <c r="A102" s="114" t="s">
        <v>289</v>
      </c>
    </row>
    <row r="104" spans="1:6" x14ac:dyDescent="0.25">
      <c r="A104" s="168" t="s">
        <v>3</v>
      </c>
      <c r="B104" s="169" t="s">
        <v>4</v>
      </c>
      <c r="C104" s="169" t="s">
        <v>277</v>
      </c>
      <c r="D104" s="169" t="s">
        <v>281</v>
      </c>
      <c r="E104" s="169" t="s">
        <v>278</v>
      </c>
      <c r="F104" s="7" t="s">
        <v>14</v>
      </c>
    </row>
    <row r="105" spans="1:6" ht="18" customHeight="1" x14ac:dyDescent="0.25">
      <c r="A105" s="66" t="s">
        <v>287</v>
      </c>
      <c r="B105" s="171" t="s">
        <v>280</v>
      </c>
      <c r="C105" s="171" t="s">
        <v>285</v>
      </c>
      <c r="D105" s="66" t="s">
        <v>286</v>
      </c>
      <c r="E105" s="170">
        <v>300</v>
      </c>
      <c r="F105" s="66"/>
    </row>
    <row r="106" spans="1:6" ht="18.75" customHeight="1" x14ac:dyDescent="0.25">
      <c r="A106" s="66" t="s">
        <v>274</v>
      </c>
      <c r="B106" s="171" t="s">
        <v>280</v>
      </c>
      <c r="C106" s="171" t="s">
        <v>285</v>
      </c>
      <c r="D106" s="66" t="s">
        <v>286</v>
      </c>
      <c r="E106" s="170">
        <v>300</v>
      </c>
      <c r="F106" s="66"/>
    </row>
    <row r="107" spans="1:6" ht="18.75" customHeight="1" x14ac:dyDescent="0.25">
      <c r="A107" s="66" t="s">
        <v>146</v>
      </c>
      <c r="B107" s="171" t="s">
        <v>280</v>
      </c>
      <c r="C107" s="171" t="s">
        <v>285</v>
      </c>
      <c r="D107" s="66" t="s">
        <v>286</v>
      </c>
      <c r="E107" s="170">
        <v>300</v>
      </c>
      <c r="F107" s="66"/>
    </row>
    <row r="108" spans="1:6" ht="20.25" customHeight="1" x14ac:dyDescent="0.25">
      <c r="A108" s="66" t="s">
        <v>155</v>
      </c>
      <c r="B108" s="171" t="s">
        <v>280</v>
      </c>
      <c r="C108" s="171" t="s">
        <v>285</v>
      </c>
      <c r="D108" s="66" t="s">
        <v>286</v>
      </c>
      <c r="E108" s="170">
        <v>300</v>
      </c>
      <c r="F108" s="66"/>
    </row>
    <row r="109" spans="1:6" x14ac:dyDescent="0.25">
      <c r="A109" s="66"/>
      <c r="B109" s="171"/>
      <c r="C109" s="171"/>
      <c r="D109" s="66"/>
      <c r="E109" s="170"/>
      <c r="F109" s="66"/>
    </row>
    <row r="110" spans="1:6" x14ac:dyDescent="0.25">
      <c r="A110" s="66"/>
      <c r="B110" s="171"/>
      <c r="C110" s="171"/>
      <c r="D110" s="66"/>
      <c r="E110" s="170"/>
      <c r="F110" s="66"/>
    </row>
    <row r="111" spans="1:6" x14ac:dyDescent="0.25">
      <c r="A111" s="66"/>
      <c r="B111" s="171"/>
      <c r="C111" s="171"/>
      <c r="D111" s="66"/>
      <c r="E111" s="170"/>
      <c r="F111" s="66"/>
    </row>
    <row r="112" spans="1:6" x14ac:dyDescent="0.25">
      <c r="A112" s="66"/>
      <c r="B112" s="171"/>
      <c r="C112" s="171"/>
      <c r="D112" s="66"/>
      <c r="E112" s="170"/>
      <c r="F112" s="66"/>
    </row>
    <row r="113" spans="1:6" x14ac:dyDescent="0.25">
      <c r="D113" s="174" t="s">
        <v>172</v>
      </c>
      <c r="E113" s="173">
        <f>SUM(E105:E112)</f>
        <v>1200</v>
      </c>
    </row>
    <row r="115" spans="1:6" x14ac:dyDescent="0.25">
      <c r="A115" s="102"/>
      <c r="B115" s="102"/>
      <c r="D115" s="102"/>
      <c r="E115" s="102"/>
    </row>
    <row r="116" spans="1:6" x14ac:dyDescent="0.25">
      <c r="A116" s="541" t="s">
        <v>282</v>
      </c>
      <c r="B116" s="541"/>
      <c r="C116" s="114"/>
      <c r="D116" s="541" t="s">
        <v>250</v>
      </c>
      <c r="E116" s="541"/>
      <c r="F116" s="114"/>
    </row>
    <row r="117" spans="1:6" x14ac:dyDescent="0.25">
      <c r="A117" s="541"/>
      <c r="B117" s="541"/>
      <c r="C117" s="114"/>
      <c r="D117" s="541"/>
      <c r="E117" s="541"/>
      <c r="F117" s="114"/>
    </row>
    <row r="118" spans="1:6" x14ac:dyDescent="0.25">
      <c r="A118" s="541" t="s">
        <v>283</v>
      </c>
      <c r="B118" s="541"/>
      <c r="C118" s="114"/>
      <c r="D118" s="114" t="s">
        <v>284</v>
      </c>
      <c r="E118" s="114"/>
      <c r="F118" s="114"/>
    </row>
    <row r="119" spans="1:6" x14ac:dyDescent="0.25">
      <c r="A119" s="164"/>
      <c r="B119" s="164"/>
      <c r="C119" s="114"/>
      <c r="D119" s="114"/>
      <c r="E119" s="114"/>
      <c r="F119" s="114"/>
    </row>
    <row r="120" spans="1:6" x14ac:dyDescent="0.25">
      <c r="A120" s="164"/>
      <c r="B120" s="164"/>
      <c r="C120" s="114"/>
      <c r="D120" s="114"/>
      <c r="E120" s="114"/>
      <c r="F120" s="114"/>
    </row>
    <row r="121" spans="1:6" x14ac:dyDescent="0.25">
      <c r="A121" s="164"/>
      <c r="B121" s="164"/>
      <c r="C121" s="114"/>
      <c r="D121" s="114"/>
      <c r="E121" s="114"/>
      <c r="F121" s="114"/>
    </row>
    <row r="122" spans="1:6" x14ac:dyDescent="0.25">
      <c r="A122" s="164"/>
      <c r="B122" s="164"/>
      <c r="C122" s="114"/>
      <c r="D122" s="114"/>
      <c r="E122" s="114"/>
      <c r="F122" s="114"/>
    </row>
    <row r="123" spans="1:6" x14ac:dyDescent="0.25">
      <c r="A123" s="164"/>
      <c r="B123" s="164"/>
      <c r="C123" s="114"/>
      <c r="D123" s="114"/>
      <c r="E123" s="114"/>
      <c r="F123" s="114"/>
    </row>
    <row r="124" spans="1:6" x14ac:dyDescent="0.25">
      <c r="A124" s="164"/>
      <c r="B124" s="164"/>
      <c r="C124" s="114"/>
      <c r="D124" s="114"/>
      <c r="E124" s="114"/>
      <c r="F124" s="114"/>
    </row>
    <row r="125" spans="1:6" x14ac:dyDescent="0.25">
      <c r="A125" s="164"/>
      <c r="B125" s="164"/>
      <c r="C125" s="114"/>
      <c r="D125" s="114"/>
      <c r="E125" s="114"/>
      <c r="F125" s="114"/>
    </row>
    <row r="126" spans="1:6" x14ac:dyDescent="0.25">
      <c r="A126" s="164"/>
      <c r="B126" s="164"/>
      <c r="C126" s="114"/>
      <c r="D126" s="114"/>
      <c r="E126" s="114"/>
      <c r="F126" s="114"/>
    </row>
    <row r="127" spans="1:6" x14ac:dyDescent="0.25">
      <c r="A127" s="164"/>
      <c r="B127" s="164"/>
      <c r="C127" s="114"/>
      <c r="D127" s="114"/>
      <c r="E127" s="114"/>
      <c r="F127" s="114"/>
    </row>
    <row r="128" spans="1:6" x14ac:dyDescent="0.25">
      <c r="A128" s="164"/>
      <c r="B128" s="164"/>
      <c r="C128" s="114"/>
      <c r="D128" s="114"/>
      <c r="E128" s="114"/>
      <c r="F128" s="114"/>
    </row>
    <row r="129" spans="1:6" x14ac:dyDescent="0.25">
      <c r="A129" s="164"/>
      <c r="B129" s="164"/>
      <c r="C129" s="114"/>
      <c r="D129" s="114"/>
      <c r="E129" s="114"/>
      <c r="F129" s="114"/>
    </row>
    <row r="135" spans="1:6" x14ac:dyDescent="0.25">
      <c r="A135" s="114" t="s">
        <v>276</v>
      </c>
    </row>
    <row r="136" spans="1:6" x14ac:dyDescent="0.25">
      <c r="A136" s="114" t="s">
        <v>289</v>
      </c>
    </row>
    <row r="138" spans="1:6" x14ac:dyDescent="0.25">
      <c r="A138" s="168" t="s">
        <v>3</v>
      </c>
      <c r="B138" s="169" t="s">
        <v>4</v>
      </c>
      <c r="C138" s="169" t="s">
        <v>277</v>
      </c>
      <c r="D138" s="169" t="s">
        <v>281</v>
      </c>
      <c r="E138" s="169" t="s">
        <v>278</v>
      </c>
      <c r="F138" s="7" t="s">
        <v>14</v>
      </c>
    </row>
    <row r="139" spans="1:6" ht="18" customHeight="1" x14ac:dyDescent="0.25">
      <c r="A139" s="66" t="s">
        <v>162</v>
      </c>
      <c r="B139" s="171" t="s">
        <v>280</v>
      </c>
      <c r="C139" s="171" t="s">
        <v>299</v>
      </c>
      <c r="D139" s="66" t="s">
        <v>300</v>
      </c>
      <c r="E139" s="170">
        <v>300</v>
      </c>
      <c r="F139" s="66"/>
    </row>
    <row r="140" spans="1:6" ht="18" customHeight="1" x14ac:dyDescent="0.25">
      <c r="A140" s="66" t="s">
        <v>301</v>
      </c>
      <c r="B140" s="171" t="s">
        <v>280</v>
      </c>
      <c r="C140" s="171" t="s">
        <v>299</v>
      </c>
      <c r="D140" s="66" t="s">
        <v>300</v>
      </c>
      <c r="E140" s="170">
        <v>300</v>
      </c>
      <c r="F140" s="66"/>
    </row>
    <row r="141" spans="1:6" ht="18" customHeight="1" x14ac:dyDescent="0.25">
      <c r="A141" s="66"/>
      <c r="B141" s="171"/>
      <c r="C141" s="171"/>
      <c r="D141" s="66"/>
      <c r="E141" s="170"/>
      <c r="F141" s="66"/>
    </row>
    <row r="142" spans="1:6" ht="18" customHeight="1" x14ac:dyDescent="0.25">
      <c r="A142" s="66"/>
      <c r="B142" s="171"/>
      <c r="C142" s="171"/>
      <c r="D142" s="66"/>
      <c r="E142" s="170"/>
      <c r="F142" s="66"/>
    </row>
    <row r="143" spans="1:6" x14ac:dyDescent="0.25">
      <c r="A143" s="66"/>
      <c r="B143" s="171"/>
      <c r="C143" s="171"/>
      <c r="D143" s="66"/>
      <c r="E143" s="170"/>
      <c r="F143" s="66"/>
    </row>
    <row r="144" spans="1:6" x14ac:dyDescent="0.25">
      <c r="A144" s="66"/>
      <c r="B144" s="171"/>
      <c r="C144" s="171"/>
      <c r="D144" s="66"/>
      <c r="E144" s="170"/>
      <c r="F144" s="66"/>
    </row>
    <row r="145" spans="1:6" x14ac:dyDescent="0.25">
      <c r="A145" s="66"/>
      <c r="B145" s="171"/>
      <c r="C145" s="171"/>
      <c r="D145" s="66"/>
      <c r="E145" s="170"/>
      <c r="F145" s="66"/>
    </row>
    <row r="146" spans="1:6" x14ac:dyDescent="0.25">
      <c r="A146" s="66"/>
      <c r="B146" s="171"/>
      <c r="C146" s="171"/>
      <c r="D146" s="66"/>
      <c r="E146" s="170"/>
      <c r="F146" s="66"/>
    </row>
    <row r="147" spans="1:6" x14ac:dyDescent="0.25">
      <c r="D147" s="174" t="s">
        <v>172</v>
      </c>
      <c r="E147" s="173">
        <f>SUM(E139:E146)</f>
        <v>600</v>
      </c>
    </row>
    <row r="149" spans="1:6" x14ac:dyDescent="0.25">
      <c r="A149" s="102"/>
      <c r="B149" s="102"/>
      <c r="D149" s="102"/>
      <c r="E149" s="102"/>
    </row>
    <row r="150" spans="1:6" x14ac:dyDescent="0.25">
      <c r="A150" s="541" t="s">
        <v>282</v>
      </c>
      <c r="B150" s="541"/>
      <c r="C150" s="114"/>
      <c r="D150" s="541" t="s">
        <v>250</v>
      </c>
      <c r="E150" s="541"/>
      <c r="F150" s="114"/>
    </row>
    <row r="151" spans="1:6" x14ac:dyDescent="0.25">
      <c r="A151" s="541"/>
      <c r="B151" s="541"/>
      <c r="C151" s="114"/>
      <c r="D151" s="541"/>
      <c r="E151" s="541"/>
      <c r="F151" s="114"/>
    </row>
    <row r="152" spans="1:6" x14ac:dyDescent="0.25">
      <c r="A152" s="541" t="s">
        <v>283</v>
      </c>
      <c r="B152" s="541"/>
      <c r="C152" s="114"/>
      <c r="D152" s="114" t="s">
        <v>284</v>
      </c>
      <c r="E152" s="114"/>
      <c r="F152" s="114"/>
    </row>
    <row r="157" spans="1:6" x14ac:dyDescent="0.25">
      <c r="A157" s="114" t="s">
        <v>276</v>
      </c>
    </row>
    <row r="158" spans="1:6" x14ac:dyDescent="0.25">
      <c r="A158" s="114" t="s">
        <v>289</v>
      </c>
    </row>
    <row r="160" spans="1:6" x14ac:dyDescent="0.25">
      <c r="A160" s="168" t="s">
        <v>3</v>
      </c>
      <c r="B160" s="169" t="s">
        <v>4</v>
      </c>
      <c r="C160" s="169" t="s">
        <v>277</v>
      </c>
      <c r="D160" s="169" t="s">
        <v>281</v>
      </c>
      <c r="E160" s="169" t="s">
        <v>278</v>
      </c>
      <c r="F160" s="7" t="s">
        <v>14</v>
      </c>
    </row>
    <row r="161" spans="1:6" x14ac:dyDescent="0.25">
      <c r="A161" s="66" t="s">
        <v>302</v>
      </c>
      <c r="B161" s="171" t="s">
        <v>280</v>
      </c>
      <c r="C161" s="171" t="s">
        <v>299</v>
      </c>
      <c r="D161" s="66" t="s">
        <v>303</v>
      </c>
      <c r="E161" s="170">
        <v>300</v>
      </c>
      <c r="F161" s="66"/>
    </row>
    <row r="162" spans="1:6" x14ac:dyDescent="0.25">
      <c r="A162" s="66" t="s">
        <v>162</v>
      </c>
      <c r="B162" s="171" t="s">
        <v>280</v>
      </c>
      <c r="C162" s="171" t="s">
        <v>299</v>
      </c>
      <c r="D162" s="66" t="s">
        <v>303</v>
      </c>
      <c r="E162" s="170">
        <v>100</v>
      </c>
      <c r="F162" s="66"/>
    </row>
    <row r="163" spans="1:6" x14ac:dyDescent="0.25">
      <c r="A163" s="66"/>
      <c r="B163" s="171"/>
      <c r="C163" s="171"/>
      <c r="D163" s="66"/>
      <c r="E163" s="170"/>
      <c r="F163" s="66"/>
    </row>
    <row r="164" spans="1:6" x14ac:dyDescent="0.25">
      <c r="A164" s="66"/>
      <c r="B164" s="171"/>
      <c r="C164" s="171"/>
      <c r="D164" s="66"/>
      <c r="E164" s="170"/>
      <c r="F164" s="66"/>
    </row>
    <row r="165" spans="1:6" x14ac:dyDescent="0.25">
      <c r="A165" s="66"/>
      <c r="B165" s="171"/>
      <c r="C165" s="171"/>
      <c r="D165" s="66"/>
      <c r="E165" s="170"/>
      <c r="F165" s="66"/>
    </row>
    <row r="166" spans="1:6" x14ac:dyDescent="0.25">
      <c r="A166" s="66"/>
      <c r="B166" s="171"/>
      <c r="C166" s="171"/>
      <c r="D166" s="66"/>
      <c r="E166" s="170"/>
      <c r="F166" s="66"/>
    </row>
    <row r="167" spans="1:6" x14ac:dyDescent="0.25">
      <c r="A167" s="66"/>
      <c r="B167" s="171"/>
      <c r="C167" s="171"/>
      <c r="D167" s="66"/>
      <c r="E167" s="170"/>
      <c r="F167" s="66"/>
    </row>
    <row r="168" spans="1:6" x14ac:dyDescent="0.25">
      <c r="A168" s="66"/>
      <c r="B168" s="171"/>
      <c r="C168" s="171"/>
      <c r="D168" s="66"/>
      <c r="E168" s="170"/>
      <c r="F168" s="66"/>
    </row>
    <row r="169" spans="1:6" x14ac:dyDescent="0.25">
      <c r="D169" s="174" t="s">
        <v>172</v>
      </c>
      <c r="E169" s="173">
        <f>SUM(E161:E168)</f>
        <v>400</v>
      </c>
    </row>
    <row r="171" spans="1:6" x14ac:dyDescent="0.25">
      <c r="A171" s="102"/>
      <c r="B171" s="102"/>
      <c r="D171" s="102"/>
      <c r="E171" s="102"/>
    </row>
    <row r="172" spans="1:6" x14ac:dyDescent="0.25">
      <c r="A172" s="541" t="s">
        <v>282</v>
      </c>
      <c r="B172" s="541"/>
      <c r="C172" s="114"/>
      <c r="D172" s="541" t="s">
        <v>250</v>
      </c>
      <c r="E172" s="541"/>
      <c r="F172" s="114"/>
    </row>
    <row r="173" spans="1:6" x14ac:dyDescent="0.25">
      <c r="A173" s="541"/>
      <c r="B173" s="541"/>
      <c r="C173" s="114"/>
      <c r="D173" s="541"/>
      <c r="E173" s="541"/>
      <c r="F173" s="114"/>
    </row>
    <row r="174" spans="1:6" x14ac:dyDescent="0.25">
      <c r="A174" s="541" t="s">
        <v>283</v>
      </c>
      <c r="B174" s="541"/>
      <c r="C174" s="114"/>
      <c r="D174" s="114" t="s">
        <v>284</v>
      </c>
      <c r="E174" s="114"/>
      <c r="F174" s="114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SALUD'!G16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45" t="s">
        <v>338</v>
      </c>
      <c r="B13" s="546"/>
      <c r="C13" s="546"/>
      <c r="D13" s="547"/>
    </row>
    <row r="14" spans="1:8" x14ac:dyDescent="0.25">
      <c r="A14" s="193"/>
      <c r="B14" s="548" t="s">
        <v>351</v>
      </c>
      <c r="C14" s="548"/>
      <c r="D14" s="194"/>
    </row>
    <row r="15" spans="1:8" ht="15.75" thickBot="1" x14ac:dyDescent="0.3">
      <c r="A15" s="195"/>
      <c r="B15" s="196"/>
      <c r="C15" s="197"/>
      <c r="D15" s="198"/>
    </row>
    <row r="16" spans="1:8" x14ac:dyDescent="0.25">
      <c r="A16" s="191" t="s">
        <v>330</v>
      </c>
      <c r="B16" s="191" t="s">
        <v>332</v>
      </c>
      <c r="C16" s="192" t="s">
        <v>333</v>
      </c>
      <c r="D16" s="192" t="s">
        <v>334</v>
      </c>
      <c r="E16" s="187"/>
      <c r="F16" s="187"/>
    </row>
    <row r="17" spans="1:6" ht="48.75" customHeight="1" x14ac:dyDescent="0.25">
      <c r="A17" s="174" t="s">
        <v>331</v>
      </c>
      <c r="B17" s="188" t="s">
        <v>335</v>
      </c>
      <c r="C17" s="190" t="s">
        <v>336</v>
      </c>
      <c r="D17" s="190" t="s">
        <v>337</v>
      </c>
      <c r="E17" s="187"/>
      <c r="F17" s="187"/>
    </row>
    <row r="18" spans="1:6" ht="43.5" customHeight="1" x14ac:dyDescent="0.25">
      <c r="A18" s="189" t="s">
        <v>339</v>
      </c>
      <c r="B18" s="188" t="s">
        <v>335</v>
      </c>
      <c r="C18" s="190" t="s">
        <v>337</v>
      </c>
      <c r="D18" s="190" t="s">
        <v>336</v>
      </c>
    </row>
    <row r="19" spans="1:6" ht="44.25" customHeight="1" x14ac:dyDescent="0.25">
      <c r="A19" s="188" t="s">
        <v>340</v>
      </c>
      <c r="B19" s="188" t="s">
        <v>335</v>
      </c>
      <c r="C19" s="190" t="s">
        <v>337</v>
      </c>
      <c r="D19" s="190" t="s">
        <v>336</v>
      </c>
    </row>
    <row r="20" spans="1:6" ht="60" x14ac:dyDescent="0.25">
      <c r="A20" s="199" t="s">
        <v>341</v>
      </c>
      <c r="B20" s="188" t="s">
        <v>335</v>
      </c>
      <c r="C20" s="190" t="s">
        <v>337</v>
      </c>
      <c r="D20" s="190" t="s">
        <v>336</v>
      </c>
    </row>
    <row r="21" spans="1:6" x14ac:dyDescent="0.25">
      <c r="A21" s="200"/>
      <c r="B21" s="201"/>
      <c r="C21" s="202"/>
      <c r="D21" s="202"/>
    </row>
    <row r="22" spans="1:6" x14ac:dyDescent="0.25">
      <c r="A22" s="200"/>
      <c r="B22" s="201"/>
      <c r="C22" s="202"/>
      <c r="D22" s="202"/>
    </row>
    <row r="23" spans="1:6" x14ac:dyDescent="0.25">
      <c r="A23" s="200"/>
      <c r="B23" s="201"/>
      <c r="C23" s="202"/>
      <c r="D23" s="202"/>
    </row>
    <row r="24" spans="1:6" ht="15.75" thickBot="1" x14ac:dyDescent="0.3">
      <c r="A24" s="200"/>
      <c r="B24" s="196"/>
      <c r="C24" s="204"/>
      <c r="D24" s="202"/>
    </row>
    <row r="25" spans="1:6" ht="30" x14ac:dyDescent="0.25">
      <c r="A25" s="200"/>
      <c r="B25" s="203" t="s">
        <v>349</v>
      </c>
      <c r="C25" s="204"/>
      <c r="D25" s="202"/>
    </row>
    <row r="26" spans="1:6" x14ac:dyDescent="0.25">
      <c r="A26" s="200"/>
      <c r="B26" s="203" t="s">
        <v>348</v>
      </c>
      <c r="C26" s="204"/>
      <c r="D26" s="202"/>
    </row>
    <row r="29" spans="1:6" ht="15.75" thickBot="1" x14ac:dyDescent="0.3"/>
    <row r="30" spans="1:6" ht="18.75" x14ac:dyDescent="0.3">
      <c r="A30" s="545" t="s">
        <v>347</v>
      </c>
      <c r="B30" s="546"/>
      <c r="C30" s="546"/>
      <c r="D30" s="547"/>
    </row>
    <row r="31" spans="1:6" x14ac:dyDescent="0.25">
      <c r="A31" s="193"/>
      <c r="B31" s="548" t="s">
        <v>351</v>
      </c>
      <c r="C31" s="548"/>
      <c r="D31" s="194"/>
    </row>
    <row r="32" spans="1:6" ht="15.75" thickBot="1" x14ac:dyDescent="0.3">
      <c r="A32" s="195"/>
      <c r="B32" s="196"/>
      <c r="C32" s="197"/>
      <c r="D32" s="198"/>
    </row>
    <row r="33" spans="1:4" x14ac:dyDescent="0.25">
      <c r="A33" s="191" t="s">
        <v>330</v>
      </c>
      <c r="B33" s="191" t="s">
        <v>332</v>
      </c>
      <c r="C33" s="192" t="s">
        <v>333</v>
      </c>
      <c r="D33" s="192" t="s">
        <v>334</v>
      </c>
    </row>
    <row r="34" spans="1:4" ht="45" x14ac:dyDescent="0.25">
      <c r="A34" s="188" t="s">
        <v>342</v>
      </c>
      <c r="B34" s="188" t="s">
        <v>335</v>
      </c>
      <c r="C34" s="190" t="s">
        <v>336</v>
      </c>
      <c r="D34" s="190" t="s">
        <v>337</v>
      </c>
    </row>
    <row r="35" spans="1:4" ht="60" x14ac:dyDescent="0.25">
      <c r="A35" s="199" t="s">
        <v>343</v>
      </c>
      <c r="B35" s="188" t="s">
        <v>335</v>
      </c>
      <c r="C35" s="190" t="s">
        <v>337</v>
      </c>
      <c r="D35" s="190" t="s">
        <v>336</v>
      </c>
    </row>
    <row r="36" spans="1:4" ht="60" x14ac:dyDescent="0.25">
      <c r="A36" s="188" t="s">
        <v>344</v>
      </c>
      <c r="B36" s="188" t="s">
        <v>335</v>
      </c>
      <c r="C36" s="190" t="s">
        <v>337</v>
      </c>
      <c r="D36" s="190" t="s">
        <v>336</v>
      </c>
    </row>
    <row r="37" spans="1:4" ht="60" x14ac:dyDescent="0.25">
      <c r="A37" s="199" t="s">
        <v>345</v>
      </c>
      <c r="B37" s="188" t="s">
        <v>335</v>
      </c>
      <c r="C37" s="190" t="s">
        <v>337</v>
      </c>
      <c r="D37" s="190" t="s">
        <v>336</v>
      </c>
    </row>
    <row r="38" spans="1:4" ht="45" x14ac:dyDescent="0.25">
      <c r="A38" s="188" t="s">
        <v>346</v>
      </c>
      <c r="B38" s="188" t="s">
        <v>335</v>
      </c>
      <c r="C38" s="190" t="s">
        <v>336</v>
      </c>
      <c r="D38" s="190" t="s">
        <v>337</v>
      </c>
    </row>
    <row r="42" spans="1:4" ht="15.75" thickBot="1" x14ac:dyDescent="0.3">
      <c r="B42" s="196"/>
    </row>
    <row r="43" spans="1:4" ht="30" x14ac:dyDescent="0.25">
      <c r="B43" s="203" t="s">
        <v>349</v>
      </c>
    </row>
    <row r="44" spans="1:4" x14ac:dyDescent="0.25">
      <c r="B44" s="203" t="s">
        <v>348</v>
      </c>
    </row>
    <row r="46" spans="1:4" ht="15.75" thickBot="1" x14ac:dyDescent="0.3"/>
    <row r="47" spans="1:4" ht="18.75" x14ac:dyDescent="0.3">
      <c r="A47" s="545" t="s">
        <v>350</v>
      </c>
      <c r="B47" s="546"/>
      <c r="C47" s="546"/>
      <c r="D47" s="547"/>
    </row>
    <row r="48" spans="1:4" x14ac:dyDescent="0.25">
      <c r="A48" s="193"/>
      <c r="B48" s="548" t="s">
        <v>351</v>
      </c>
      <c r="C48" s="548"/>
      <c r="D48" s="194"/>
    </row>
    <row r="49" spans="1:4" ht="15.75" thickBot="1" x14ac:dyDescent="0.3">
      <c r="A49" s="195"/>
      <c r="B49" s="196"/>
      <c r="C49" s="197"/>
      <c r="D49" s="198"/>
    </row>
    <row r="50" spans="1:4" x14ac:dyDescent="0.25">
      <c r="A50" s="191" t="s">
        <v>330</v>
      </c>
      <c r="B50" s="191" t="s">
        <v>332</v>
      </c>
      <c r="C50" s="192" t="s">
        <v>333</v>
      </c>
      <c r="D50" s="192" t="s">
        <v>334</v>
      </c>
    </row>
    <row r="51" spans="1:4" ht="45" x14ac:dyDescent="0.25">
      <c r="A51" s="188" t="s">
        <v>342</v>
      </c>
      <c r="B51" s="188" t="s">
        <v>335</v>
      </c>
      <c r="C51" s="190" t="s">
        <v>336</v>
      </c>
      <c r="D51" s="190" t="s">
        <v>337</v>
      </c>
    </row>
    <row r="52" spans="1:4" ht="60" x14ac:dyDescent="0.25">
      <c r="A52" s="199" t="s">
        <v>343</v>
      </c>
      <c r="B52" s="188" t="s">
        <v>335</v>
      </c>
      <c r="C52" s="190" t="s">
        <v>337</v>
      </c>
      <c r="D52" s="190" t="s">
        <v>336</v>
      </c>
    </row>
    <row r="53" spans="1:4" ht="60" x14ac:dyDescent="0.25">
      <c r="A53" s="188" t="s">
        <v>344</v>
      </c>
      <c r="B53" s="188" t="s">
        <v>335</v>
      </c>
      <c r="C53" s="190" t="s">
        <v>337</v>
      </c>
      <c r="D53" s="190" t="s">
        <v>336</v>
      </c>
    </row>
    <row r="54" spans="1:4" ht="60" x14ac:dyDescent="0.25">
      <c r="A54" s="199" t="s">
        <v>345</v>
      </c>
      <c r="B54" s="188" t="s">
        <v>335</v>
      </c>
      <c r="C54" s="190" t="s">
        <v>337</v>
      </c>
      <c r="D54" s="190" t="s">
        <v>336</v>
      </c>
    </row>
    <row r="55" spans="1:4" ht="45" x14ac:dyDescent="0.25">
      <c r="A55" s="188" t="s">
        <v>346</v>
      </c>
      <c r="B55" s="188" t="s">
        <v>335</v>
      </c>
      <c r="C55" s="190" t="s">
        <v>336</v>
      </c>
      <c r="D55" s="190" t="s">
        <v>337</v>
      </c>
    </row>
    <row r="58" spans="1:4" ht="15.75" thickBot="1" x14ac:dyDescent="0.3">
      <c r="B58" s="196"/>
    </row>
    <row r="59" spans="1:4" ht="30" x14ac:dyDescent="0.25">
      <c r="B59" s="203" t="s">
        <v>349</v>
      </c>
    </row>
    <row r="60" spans="1:4" x14ac:dyDescent="0.25">
      <c r="B60" s="203" t="s">
        <v>348</v>
      </c>
    </row>
    <row r="64" spans="1:4" ht="15.75" thickBot="1" x14ac:dyDescent="0.3"/>
    <row r="65" spans="1:4" ht="18.75" x14ac:dyDescent="0.3">
      <c r="A65" s="545" t="s">
        <v>352</v>
      </c>
      <c r="B65" s="546"/>
      <c r="C65" s="546"/>
      <c r="D65" s="547"/>
    </row>
    <row r="66" spans="1:4" x14ac:dyDescent="0.25">
      <c r="A66" s="193"/>
      <c r="B66" s="548" t="s">
        <v>351</v>
      </c>
      <c r="C66" s="548"/>
      <c r="D66" s="194"/>
    </row>
    <row r="67" spans="1:4" ht="15.75" thickBot="1" x14ac:dyDescent="0.3">
      <c r="A67" s="195"/>
      <c r="B67" s="196"/>
      <c r="C67" s="197"/>
      <c r="D67" s="198"/>
    </row>
    <row r="68" spans="1:4" x14ac:dyDescent="0.25">
      <c r="A68" s="191" t="s">
        <v>330</v>
      </c>
      <c r="B68" s="191" t="s">
        <v>332</v>
      </c>
      <c r="C68" s="192" t="s">
        <v>333</v>
      </c>
      <c r="D68" s="192" t="s">
        <v>334</v>
      </c>
    </row>
    <row r="69" spans="1:4" ht="45" x14ac:dyDescent="0.25">
      <c r="A69" s="188" t="s">
        <v>353</v>
      </c>
      <c r="B69" s="188" t="s">
        <v>335</v>
      </c>
      <c r="C69" s="190" t="s">
        <v>336</v>
      </c>
      <c r="D69" s="190" t="s">
        <v>337</v>
      </c>
    </row>
    <row r="70" spans="1:4" ht="60" x14ac:dyDescent="0.25">
      <c r="A70" s="199" t="s">
        <v>354</v>
      </c>
      <c r="B70" s="188" t="s">
        <v>335</v>
      </c>
      <c r="C70" s="190" t="s">
        <v>337</v>
      </c>
      <c r="D70" s="190" t="s">
        <v>336</v>
      </c>
    </row>
    <row r="71" spans="1:4" ht="60" x14ac:dyDescent="0.25">
      <c r="A71" s="188" t="s">
        <v>355</v>
      </c>
      <c r="B71" s="188" t="s">
        <v>335</v>
      </c>
      <c r="C71" s="190" t="s">
        <v>337</v>
      </c>
      <c r="D71" s="190" t="s">
        <v>336</v>
      </c>
    </row>
    <row r="72" spans="1:4" x14ac:dyDescent="0.25">
      <c r="A72" s="199"/>
      <c r="B72" s="188"/>
      <c r="C72" s="190"/>
      <c r="D72" s="190"/>
    </row>
    <row r="73" spans="1:4" x14ac:dyDescent="0.25">
      <c r="A73" s="188"/>
      <c r="B73" s="188"/>
      <c r="C73" s="190"/>
      <c r="D73" s="190"/>
    </row>
    <row r="76" spans="1:4" ht="15.75" thickBot="1" x14ac:dyDescent="0.3">
      <c r="B76" s="196"/>
    </row>
    <row r="77" spans="1:4" ht="30" x14ac:dyDescent="0.25">
      <c r="B77" s="203" t="s">
        <v>349</v>
      </c>
    </row>
    <row r="78" spans="1:4" x14ac:dyDescent="0.25">
      <c r="B78" s="203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6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66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66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6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7" t="s">
        <v>1</v>
      </c>
      <c r="F5" s="497"/>
      <c r="G5" s="497"/>
      <c r="H5" s="497"/>
      <c r="I5" s="497" t="s">
        <v>2</v>
      </c>
      <c r="J5" s="497"/>
      <c r="K5" s="497"/>
      <c r="L5" s="497"/>
      <c r="M5" s="49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7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5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75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5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5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0"/>
      <c r="Q16" s="180"/>
      <c r="R16" s="180"/>
      <c r="S16" s="180"/>
      <c r="T16" s="180"/>
      <c r="U16" s="180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75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0"/>
      <c r="Q17" s="180"/>
      <c r="R17" s="180"/>
      <c r="S17" s="180"/>
      <c r="T17" s="180"/>
      <c r="U17" s="180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5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0"/>
      <c r="Q18" s="180"/>
      <c r="R18" s="180"/>
      <c r="S18" s="180"/>
      <c r="T18" s="180"/>
      <c r="U18" s="180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5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0"/>
      <c r="Q19" s="180"/>
      <c r="R19" s="180"/>
      <c r="S19" s="180"/>
      <c r="T19" s="180"/>
      <c r="U19" s="180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5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0"/>
      <c r="Q20" s="180"/>
      <c r="R20" s="180"/>
      <c r="S20" s="180"/>
      <c r="T20" s="180"/>
      <c r="U20" s="180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5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1" t="s">
        <v>319</v>
      </c>
      <c r="Q21" s="181" t="s">
        <v>320</v>
      </c>
      <c r="R21" s="181" t="s">
        <v>321</v>
      </c>
      <c r="S21" s="493" t="s">
        <v>322</v>
      </c>
      <c r="T21" s="493"/>
      <c r="U21" s="49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5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2" t="s">
        <v>315</v>
      </c>
      <c r="Q22" s="182" t="s">
        <v>314</v>
      </c>
      <c r="R22" s="182" t="s">
        <v>316</v>
      </c>
      <c r="S22" s="182" t="s">
        <v>305</v>
      </c>
      <c r="T22" s="182" t="s">
        <v>317</v>
      </c>
      <c r="U22" s="182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75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1">
        <v>16981</v>
      </c>
      <c r="Q23" s="181">
        <v>12652</v>
      </c>
      <c r="R23" s="181">
        <v>4783</v>
      </c>
      <c r="S23" s="181">
        <v>47320</v>
      </c>
      <c r="T23" s="181">
        <v>3920</v>
      </c>
      <c r="U23" s="181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5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83">
        <v>500</v>
      </c>
      <c r="W24" s="184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83">
        <v>500</v>
      </c>
      <c r="W25" s="184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83">
        <v>2000</v>
      </c>
      <c r="W26" s="184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83">
        <v>4000</v>
      </c>
      <c r="W27" s="184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8" t="s">
        <v>1</v>
      </c>
      <c r="F31" s="498"/>
      <c r="G31" s="498"/>
      <c r="H31" s="498"/>
      <c r="I31" s="498" t="s">
        <v>2</v>
      </c>
      <c r="J31" s="498"/>
      <c r="K31" s="498"/>
      <c r="L31" s="498"/>
      <c r="M31" s="49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13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13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13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6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6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9" t="s">
        <v>137</v>
      </c>
      <c r="E60" s="499"/>
      <c r="F60" s="499"/>
      <c r="G60" s="499"/>
      <c r="H60" s="49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6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9"/>
    </row>
    <row r="63" spans="1:15" x14ac:dyDescent="0.25">
      <c r="C63" s="16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4" t="s">
        <v>248</v>
      </c>
      <c r="C64" s="494"/>
      <c r="D64" s="495" t="s">
        <v>249</v>
      </c>
      <c r="E64" s="495"/>
      <c r="F64" s="495"/>
      <c r="G64" s="495"/>
      <c r="H64" s="495"/>
      <c r="I64" s="496" t="s">
        <v>252</v>
      </c>
      <c r="J64" s="496"/>
      <c r="K64" s="496"/>
      <c r="L64" s="496"/>
      <c r="M64" s="496"/>
      <c r="N64" s="52"/>
    </row>
    <row r="65" spans="3:14" ht="15" customHeight="1" x14ac:dyDescent="0.25">
      <c r="C65" s="16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workbookViewId="0">
      <selection activeCell="N12" sqref="N12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5.28515625" customWidth="1"/>
    <col min="4" max="4" width="11.85546875" customWidth="1"/>
    <col min="5" max="5" width="12.28515625" customWidth="1"/>
    <col min="6" max="6" width="12.5703125" hidden="1" customWidth="1"/>
    <col min="7" max="7" width="0.42578125" customWidth="1"/>
    <col min="8" max="8" width="12.5703125" customWidth="1"/>
    <col min="9" max="9" width="12.7109375" customWidth="1"/>
    <col min="10" max="10" width="11.42578125" hidden="1" customWidth="1"/>
    <col min="11" max="11" width="13.42578125" hidden="1" customWidth="1"/>
    <col min="12" max="12" width="13.42578125" customWidth="1"/>
    <col min="13" max="13" width="34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61" t="s">
        <v>511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62" t="s">
        <v>174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thickBot="1" x14ac:dyDescent="0.3">
      <c r="A3" s="563" t="s">
        <v>544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30.75" customHeight="1" x14ac:dyDescent="0.25">
      <c r="A4" s="264" t="s">
        <v>187</v>
      </c>
      <c r="B4" s="264"/>
      <c r="C4" s="265"/>
      <c r="D4" s="435"/>
      <c r="E4" s="436" t="s">
        <v>490</v>
      </c>
      <c r="F4" s="437" t="s">
        <v>209</v>
      </c>
      <c r="G4" s="437" t="s">
        <v>209</v>
      </c>
      <c r="H4" s="434" t="s">
        <v>209</v>
      </c>
      <c r="I4" s="438" t="s">
        <v>170</v>
      </c>
      <c r="J4" s="438"/>
      <c r="K4" s="438" t="s">
        <v>8</v>
      </c>
      <c r="L4" s="438" t="s">
        <v>172</v>
      </c>
      <c r="M4" s="266" t="s">
        <v>180</v>
      </c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9.149999999999999" customHeight="1" x14ac:dyDescent="0.25">
      <c r="A5" s="225">
        <v>1</v>
      </c>
      <c r="B5" s="225" t="s">
        <v>208</v>
      </c>
      <c r="C5" s="360" t="s">
        <v>210</v>
      </c>
      <c r="D5" s="85" t="s">
        <v>189</v>
      </c>
      <c r="E5" s="406">
        <v>827040290</v>
      </c>
      <c r="F5" s="253">
        <v>2530</v>
      </c>
      <c r="G5" s="253">
        <v>3105.28</v>
      </c>
      <c r="H5" s="253">
        <f>G5+(0.04*G5)</f>
        <v>3229.4912000000004</v>
      </c>
      <c r="I5" s="254">
        <f>SUM(H5/2)</f>
        <v>1614.7456000000002</v>
      </c>
      <c r="J5" s="254"/>
      <c r="K5" s="254"/>
      <c r="L5" s="254">
        <f>I5</f>
        <v>1614.7456000000002</v>
      </c>
      <c r="M5" s="84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3">
      <c r="A6" s="225">
        <f t="shared" ref="A6:A14" si="0">SUM(A5+1)</f>
        <v>2</v>
      </c>
      <c r="B6" s="225" t="s">
        <v>208</v>
      </c>
      <c r="C6" s="271" t="s">
        <v>414</v>
      </c>
      <c r="D6" s="241" t="s">
        <v>189</v>
      </c>
      <c r="E6" s="407">
        <v>827039004</v>
      </c>
      <c r="F6" s="256">
        <v>7880</v>
      </c>
      <c r="G6" s="253">
        <v>11118.88</v>
      </c>
      <c r="H6" s="253">
        <f t="shared" ref="H6:H18" si="1">G6+(0.04*G6)</f>
        <v>11563.635199999999</v>
      </c>
      <c r="I6" s="254">
        <f>SUM(H6/2)</f>
        <v>5781.8175999999994</v>
      </c>
      <c r="J6" s="254"/>
      <c r="K6" s="254"/>
      <c r="L6" s="254">
        <f t="shared" ref="L6:L17" si="2">I6</f>
        <v>5781.8175999999994</v>
      </c>
      <c r="M6" s="84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25">
        <f t="shared" si="0"/>
        <v>3</v>
      </c>
      <c r="B7" s="225" t="s">
        <v>208</v>
      </c>
      <c r="C7" s="272" t="s">
        <v>211</v>
      </c>
      <c r="D7" s="89" t="s">
        <v>189</v>
      </c>
      <c r="E7" s="408">
        <v>827040215</v>
      </c>
      <c r="F7" s="255">
        <v>4100</v>
      </c>
      <c r="G7" s="253">
        <v>5153.2</v>
      </c>
      <c r="H7" s="253">
        <f t="shared" si="1"/>
        <v>5359.3279999999995</v>
      </c>
      <c r="I7" s="254">
        <f t="shared" ref="I7:I18" si="3">SUM(H7/2)</f>
        <v>2679.6639999999998</v>
      </c>
      <c r="J7" s="256"/>
      <c r="K7" s="254"/>
      <c r="L7" s="254">
        <f t="shared" si="2"/>
        <v>2679.6639999999998</v>
      </c>
      <c r="M7" s="84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5" customHeight="1" x14ac:dyDescent="0.3">
      <c r="A8" s="225">
        <f t="shared" si="0"/>
        <v>4</v>
      </c>
      <c r="B8" s="225" t="s">
        <v>208</v>
      </c>
      <c r="C8" s="273" t="s">
        <v>413</v>
      </c>
      <c r="D8" s="89" t="s">
        <v>189</v>
      </c>
      <c r="E8" s="407">
        <v>827039055</v>
      </c>
      <c r="F8" s="256">
        <v>7880</v>
      </c>
      <c r="G8" s="253">
        <v>11118.88</v>
      </c>
      <c r="H8" s="253">
        <f t="shared" si="1"/>
        <v>11563.635199999999</v>
      </c>
      <c r="I8" s="254">
        <f t="shared" si="3"/>
        <v>5781.8175999999994</v>
      </c>
      <c r="J8" s="256"/>
      <c r="K8" s="256"/>
      <c r="L8" s="254">
        <f t="shared" si="2"/>
        <v>5781.8175999999994</v>
      </c>
      <c r="M8" s="84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25">
        <f t="shared" si="0"/>
        <v>5</v>
      </c>
      <c r="B9" s="225" t="s">
        <v>208</v>
      </c>
      <c r="C9" s="272" t="s">
        <v>505</v>
      </c>
      <c r="D9" s="89" t="s">
        <v>189</v>
      </c>
      <c r="E9" s="408">
        <v>827039152</v>
      </c>
      <c r="F9" s="255">
        <v>6720</v>
      </c>
      <c r="G9" s="253">
        <v>8249.34</v>
      </c>
      <c r="H9" s="253">
        <f t="shared" si="1"/>
        <v>8579.3135999999995</v>
      </c>
      <c r="I9" s="254">
        <f t="shared" si="3"/>
        <v>4289.6567999999997</v>
      </c>
      <c r="J9" s="256"/>
      <c r="K9" s="256"/>
      <c r="L9" s="254">
        <f t="shared" si="2"/>
        <v>4289.6567999999997</v>
      </c>
      <c r="M9" s="84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25">
        <f t="shared" si="0"/>
        <v>6</v>
      </c>
      <c r="B10" s="225" t="s">
        <v>208</v>
      </c>
      <c r="C10" s="361" t="s">
        <v>214</v>
      </c>
      <c r="D10" s="85" t="s">
        <v>189</v>
      </c>
      <c r="E10" s="406">
        <v>827040118</v>
      </c>
      <c r="F10" s="254">
        <v>2520</v>
      </c>
      <c r="G10" s="253">
        <v>3107.28</v>
      </c>
      <c r="H10" s="253">
        <f t="shared" si="1"/>
        <v>3231.5712000000003</v>
      </c>
      <c r="I10" s="254">
        <f t="shared" si="3"/>
        <v>1615.7856000000002</v>
      </c>
      <c r="J10" s="254"/>
      <c r="K10" s="254"/>
      <c r="L10" s="254">
        <f t="shared" si="2"/>
        <v>1615.7856000000002</v>
      </c>
      <c r="M10" s="87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25">
        <f t="shared" si="0"/>
        <v>7</v>
      </c>
      <c r="B11" s="225" t="s">
        <v>208</v>
      </c>
      <c r="C11" s="361" t="s">
        <v>398</v>
      </c>
      <c r="D11" s="85" t="s">
        <v>189</v>
      </c>
      <c r="E11" s="406">
        <v>827039187</v>
      </c>
      <c r="F11" s="254">
        <v>7460</v>
      </c>
      <c r="G11" s="253">
        <v>9082.08</v>
      </c>
      <c r="H11" s="253">
        <f t="shared" si="1"/>
        <v>9445.3631999999998</v>
      </c>
      <c r="I11" s="254">
        <f t="shared" si="3"/>
        <v>4722.6815999999999</v>
      </c>
      <c r="J11" s="254"/>
      <c r="K11" s="254"/>
      <c r="L11" s="254">
        <f t="shared" si="2"/>
        <v>4722.6815999999999</v>
      </c>
      <c r="M11" s="84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25">
        <f t="shared" si="0"/>
        <v>8</v>
      </c>
      <c r="B12" s="225" t="s">
        <v>208</v>
      </c>
      <c r="C12" s="361" t="s">
        <v>504</v>
      </c>
      <c r="D12" s="85" t="s">
        <v>189</v>
      </c>
      <c r="E12" s="406">
        <v>827039454</v>
      </c>
      <c r="F12" s="254">
        <v>9300</v>
      </c>
      <c r="G12" s="253">
        <v>11311.66</v>
      </c>
      <c r="H12" s="253">
        <f t="shared" si="1"/>
        <v>11764.126399999999</v>
      </c>
      <c r="I12" s="254">
        <f t="shared" si="3"/>
        <v>5882.0631999999996</v>
      </c>
      <c r="J12" s="254"/>
      <c r="K12" s="254"/>
      <c r="L12" s="254">
        <f t="shared" si="2"/>
        <v>5882.0631999999996</v>
      </c>
      <c r="M12" s="84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3">
      <c r="A13" s="225">
        <f t="shared" si="0"/>
        <v>9</v>
      </c>
      <c r="B13" s="225" t="s">
        <v>208</v>
      </c>
      <c r="C13" s="271" t="s">
        <v>415</v>
      </c>
      <c r="D13" s="241" t="s">
        <v>189</v>
      </c>
      <c r="E13" s="407">
        <v>827041408</v>
      </c>
      <c r="F13" s="254">
        <v>6900</v>
      </c>
      <c r="G13" s="253">
        <v>8481.06</v>
      </c>
      <c r="H13" s="253">
        <f t="shared" si="1"/>
        <v>8820.3023999999987</v>
      </c>
      <c r="I13" s="254">
        <f t="shared" si="3"/>
        <v>4410.1511999999993</v>
      </c>
      <c r="J13" s="254"/>
      <c r="K13" s="254"/>
      <c r="L13" s="254">
        <f t="shared" si="2"/>
        <v>4410.1511999999993</v>
      </c>
      <c r="M13" s="87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25">
        <f t="shared" si="0"/>
        <v>10</v>
      </c>
      <c r="B14" s="225" t="s">
        <v>208</v>
      </c>
      <c r="C14" s="361" t="s">
        <v>419</v>
      </c>
      <c r="D14" s="241" t="s">
        <v>189</v>
      </c>
      <c r="E14" s="407">
        <v>827038962</v>
      </c>
      <c r="F14" s="254">
        <v>2520</v>
      </c>
      <c r="G14" s="253">
        <v>3227.7</v>
      </c>
      <c r="H14" s="253">
        <f t="shared" si="1"/>
        <v>3356.808</v>
      </c>
      <c r="I14" s="254">
        <f t="shared" si="3"/>
        <v>1678.404</v>
      </c>
      <c r="J14" s="254"/>
      <c r="K14" s="254"/>
      <c r="L14" s="254">
        <f t="shared" si="2"/>
        <v>1678.404</v>
      </c>
      <c r="M14" s="87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25">
        <f>SUM(A14+1)</f>
        <v>11</v>
      </c>
      <c r="B15" s="225" t="s">
        <v>208</v>
      </c>
      <c r="C15" s="271" t="s">
        <v>423</v>
      </c>
      <c r="D15" s="241" t="s">
        <v>189</v>
      </c>
      <c r="E15" s="407">
        <v>827041491</v>
      </c>
      <c r="F15" s="254">
        <v>5750</v>
      </c>
      <c r="G15" s="253">
        <v>7100.94</v>
      </c>
      <c r="H15" s="253">
        <f t="shared" si="1"/>
        <v>7384.9775999999993</v>
      </c>
      <c r="I15" s="254">
        <f t="shared" si="3"/>
        <v>3692.4887999999996</v>
      </c>
      <c r="J15" s="254"/>
      <c r="K15" s="254"/>
      <c r="L15" s="254">
        <f t="shared" si="2"/>
        <v>3692.4887999999996</v>
      </c>
      <c r="M15" s="16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25">
        <v>13</v>
      </c>
      <c r="B16" s="225" t="s">
        <v>208</v>
      </c>
      <c r="C16" s="271" t="s">
        <v>498</v>
      </c>
      <c r="D16" s="241" t="s">
        <v>189</v>
      </c>
      <c r="E16" s="407">
        <v>827041483</v>
      </c>
      <c r="F16" s="254"/>
      <c r="G16" s="254">
        <v>6678</v>
      </c>
      <c r="H16" s="253">
        <f t="shared" si="1"/>
        <v>6945.12</v>
      </c>
      <c r="I16" s="254">
        <f t="shared" si="3"/>
        <v>3472.56</v>
      </c>
      <c r="J16" s="254"/>
      <c r="K16" s="254"/>
      <c r="L16" s="254">
        <f t="shared" si="2"/>
        <v>3472.56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25">
        <v>14</v>
      </c>
      <c r="B17" s="225" t="s">
        <v>208</v>
      </c>
      <c r="C17" s="271" t="s">
        <v>516</v>
      </c>
      <c r="D17" s="241" t="s">
        <v>189</v>
      </c>
      <c r="E17" s="415" t="s">
        <v>518</v>
      </c>
      <c r="F17" s="254"/>
      <c r="G17" s="254">
        <v>600</v>
      </c>
      <c r="H17" s="253">
        <f t="shared" si="1"/>
        <v>624</v>
      </c>
      <c r="I17" s="254">
        <f t="shared" si="3"/>
        <v>312</v>
      </c>
      <c r="J17" s="254"/>
      <c r="K17" s="254"/>
      <c r="L17" s="254">
        <f t="shared" si="2"/>
        <v>312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458">
        <v>15</v>
      </c>
      <c r="B18" s="458" t="s">
        <v>208</v>
      </c>
      <c r="C18" s="88" t="s">
        <v>517</v>
      </c>
      <c r="D18" s="459" t="s">
        <v>189</v>
      </c>
      <c r="E18" s="460" t="s">
        <v>519</v>
      </c>
      <c r="F18" s="256"/>
      <c r="G18" s="256">
        <v>1500</v>
      </c>
      <c r="H18" s="255">
        <f t="shared" si="1"/>
        <v>1560</v>
      </c>
      <c r="I18" s="256">
        <f t="shared" si="3"/>
        <v>780</v>
      </c>
      <c r="J18" s="256"/>
      <c r="K18" s="256"/>
      <c r="L18" s="256">
        <f>I18</f>
        <v>780</v>
      </c>
      <c r="M18" s="461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25">
      <c r="A19" s="458">
        <v>16</v>
      </c>
      <c r="B19" s="458" t="s">
        <v>208</v>
      </c>
      <c r="C19" s="88" t="s">
        <v>541</v>
      </c>
      <c r="D19" s="459" t="s">
        <v>189</v>
      </c>
      <c r="E19" s="477">
        <v>827039470</v>
      </c>
      <c r="F19" s="256"/>
      <c r="G19" s="256"/>
      <c r="H19" s="255">
        <v>8508</v>
      </c>
      <c r="I19" s="256">
        <v>4254</v>
      </c>
      <c r="J19" s="256"/>
      <c r="K19" s="256"/>
      <c r="L19" s="256">
        <v>4254</v>
      </c>
      <c r="M19" s="461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9.149999999999999" customHeight="1" x14ac:dyDescent="0.3">
      <c r="A20" s="225">
        <v>17</v>
      </c>
      <c r="B20" s="225" t="s">
        <v>208</v>
      </c>
      <c r="C20" s="271" t="s">
        <v>526</v>
      </c>
      <c r="D20" s="459" t="s">
        <v>189</v>
      </c>
      <c r="E20" s="460" t="s">
        <v>527</v>
      </c>
      <c r="F20" s="254"/>
      <c r="G20" s="254"/>
      <c r="H20" s="255">
        <f>I20*2</f>
        <v>5174.76</v>
      </c>
      <c r="I20" s="254">
        <v>2587.38</v>
      </c>
      <c r="J20" s="254"/>
      <c r="K20" s="254"/>
      <c r="L20" s="256">
        <f>I20</f>
        <v>2587.38</v>
      </c>
      <c r="M20" s="16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6.5" thickBot="1" x14ac:dyDescent="0.3">
      <c r="A21" s="413"/>
      <c r="B21" s="503" t="s">
        <v>135</v>
      </c>
      <c r="C21" s="504"/>
      <c r="D21" s="505"/>
      <c r="E21" s="424"/>
      <c r="F21" s="424" t="e">
        <f>SUM(#REF!)</f>
        <v>#REF!</v>
      </c>
      <c r="G21" s="424">
        <f>SUM(G5:G18)</f>
        <v>89834.3</v>
      </c>
      <c r="H21" s="424">
        <f>SUM(H5:H20)</f>
        <v>107110.43199999999</v>
      </c>
      <c r="I21" s="424">
        <f>SUM(I5:I20)</f>
        <v>53555.215999999993</v>
      </c>
      <c r="J21" s="424">
        <f>SUM(J5:J15)</f>
        <v>0</v>
      </c>
      <c r="K21" s="424">
        <f>SUM(K5:K15)</f>
        <v>0</v>
      </c>
      <c r="L21" s="424">
        <f>SUM(L5:L20)</f>
        <v>53555.215999999993</v>
      </c>
      <c r="M21" s="414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502" t="s">
        <v>186</v>
      </c>
      <c r="B25" s="502"/>
      <c r="C25" s="502"/>
      <c r="D25" s="502"/>
      <c r="E25" s="165"/>
      <c r="F25" s="165"/>
      <c r="G25" s="165"/>
      <c r="H25" s="165"/>
      <c r="I25" s="502" t="s">
        <v>524</v>
      </c>
      <c r="J25" s="502"/>
      <c r="K25" s="502"/>
      <c r="L25" s="502"/>
      <c r="M25" s="502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33" customHeight="1" x14ac:dyDescent="0.25">
      <c r="A26" s="286"/>
      <c r="B26" s="286"/>
      <c r="C26" s="286"/>
      <c r="D26" s="286"/>
      <c r="E26" s="165"/>
      <c r="F26" s="165"/>
      <c r="G26" s="165"/>
      <c r="H26" s="165"/>
      <c r="I26" s="50"/>
      <c r="J26" s="50"/>
      <c r="K26" s="50"/>
      <c r="L26" s="100"/>
      <c r="M26" s="94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x14ac:dyDescent="0.25">
      <c r="A27" s="487"/>
      <c r="B27" s="487"/>
      <c r="C27" s="322"/>
      <c r="D27" s="322"/>
      <c r="E27" s="165"/>
      <c r="F27" s="165"/>
      <c r="G27" s="165"/>
      <c r="H27" s="165"/>
      <c r="I27" s="501"/>
      <c r="J27" s="501"/>
      <c r="K27" s="501"/>
      <c r="L27" s="501"/>
      <c r="M27" s="94"/>
    </row>
    <row r="28" spans="1:65" x14ac:dyDescent="0.25">
      <c r="A28" s="500" t="s">
        <v>468</v>
      </c>
      <c r="B28" s="500"/>
      <c r="C28" s="500"/>
      <c r="D28" s="500"/>
      <c r="E28" s="286"/>
      <c r="F28" s="286"/>
      <c r="G28" s="286"/>
      <c r="H28" s="418"/>
      <c r="I28" s="506" t="s">
        <v>469</v>
      </c>
      <c r="J28" s="506"/>
      <c r="K28" s="506"/>
      <c r="L28" s="506"/>
      <c r="M28" s="506"/>
    </row>
    <row r="31" spans="1:65" ht="30" customHeight="1" x14ac:dyDescent="0.25"/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5" x14ac:dyDescent="0.25">
      <c r="A40" s="323"/>
      <c r="B40" s="105"/>
      <c r="C40" s="105"/>
      <c r="D40" s="111"/>
      <c r="E40" s="106"/>
      <c r="F40" s="106"/>
      <c r="G40" s="106"/>
      <c r="H40" s="106"/>
      <c r="I40" s="105"/>
      <c r="J40" s="105"/>
      <c r="K40" s="105"/>
      <c r="L40" s="107"/>
      <c r="M40" s="105"/>
    </row>
    <row r="41" spans="1:15" ht="0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5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 s="101"/>
      <c r="M45"/>
    </row>
    <row r="46" spans="1:15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/>
      <c r="L46" s="101"/>
      <c r="M46"/>
    </row>
    <row r="47" spans="1:15" s="2" customFormat="1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5" s="2" customFormat="1" ht="30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O48" s="79" t="e">
        <f>#REF!/30.4*50</f>
        <v>#REF!</v>
      </c>
    </row>
    <row r="49" spans="1:65" s="112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>
        <f>F5/30.4*50</f>
        <v>4161.1842105263158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112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2" customFormat="1" ht="30" customHeight="1" x14ac:dyDescent="0.25">
      <c r="O51" s="79">
        <f>F7/30.4*50</f>
        <v>6743.4210526315792</v>
      </c>
    </row>
    <row r="52" spans="1:65" s="2" customFormat="1" ht="30" customHeight="1" x14ac:dyDescent="0.25">
      <c r="O52" s="79"/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F9/30.4*50</f>
        <v>11052.631578947368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F10/30.4*50</f>
        <v>4144.7368421052633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>
        <f>F11/30.4*50</f>
        <v>12269.736842105265</v>
      </c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/>
    </row>
    <row r="59" spans="1:65" s="2" customFormat="1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O59" s="79">
        <f>F15/30.4*50</f>
        <v>9457.2368421052633</v>
      </c>
    </row>
    <row r="60" spans="1:65" x14ac:dyDescent="0.25">
      <c r="O60" s="47" t="e">
        <f>SUM(O5:O59)</f>
        <v>#REF!</v>
      </c>
    </row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hidden="1" x14ac:dyDescent="0.25"/>
    <row r="79" spans="14:14" x14ac:dyDescent="0.25">
      <c r="N79" s="252"/>
    </row>
    <row r="80" spans="14:14" x14ac:dyDescent="0.25">
      <c r="N80" s="252"/>
    </row>
    <row r="88" spans="3:8" x14ac:dyDescent="0.25">
      <c r="C88" s="2"/>
    </row>
    <row r="89" spans="3:8" x14ac:dyDescent="0.25">
      <c r="C89" s="2"/>
      <c r="D89" s="257"/>
      <c r="F89" s="257"/>
      <c r="G89" s="257"/>
      <c r="H89" s="257"/>
    </row>
    <row r="90" spans="3:8" x14ac:dyDescent="0.25">
      <c r="C90" s="47"/>
      <c r="D90" s="78"/>
      <c r="F90" s="78"/>
      <c r="G90" s="78"/>
      <c r="H90" s="78"/>
    </row>
    <row r="91" spans="3:8" x14ac:dyDescent="0.25">
      <c r="C91" s="47"/>
      <c r="D91" s="78"/>
      <c r="F91" s="78"/>
      <c r="G91" s="78"/>
      <c r="H91" s="78"/>
    </row>
    <row r="92" spans="3:8" x14ac:dyDescent="0.25">
      <c r="C92" s="47"/>
      <c r="D92" s="78"/>
      <c r="F92" s="78"/>
      <c r="G92" s="78"/>
      <c r="H92" s="78"/>
    </row>
    <row r="93" spans="3:8" x14ac:dyDescent="0.25">
      <c r="C93" s="47"/>
      <c r="D93" s="78"/>
      <c r="F93" s="78"/>
      <c r="G93" s="78"/>
      <c r="H93" s="78"/>
    </row>
    <row r="94" spans="3:8" x14ac:dyDescent="0.25">
      <c r="C94" s="47"/>
      <c r="D94" s="78"/>
      <c r="F94" s="78"/>
      <c r="G94" s="78"/>
      <c r="H94" s="78"/>
    </row>
    <row r="95" spans="3:8" x14ac:dyDescent="0.25">
      <c r="C95" s="47"/>
      <c r="D95" s="78"/>
      <c r="F95" s="78"/>
      <c r="G95" s="78"/>
      <c r="H95" s="78"/>
    </row>
    <row r="96" spans="3:8" x14ac:dyDescent="0.25">
      <c r="C96" s="47"/>
      <c r="D96" s="78"/>
      <c r="F96" s="78"/>
      <c r="G96" s="78"/>
      <c r="H96" s="78"/>
    </row>
    <row r="97" spans="3:8" x14ac:dyDescent="0.25">
      <c r="C97" s="2"/>
      <c r="D97" s="78"/>
      <c r="F97" s="78"/>
      <c r="G97" s="78"/>
      <c r="H97" s="78"/>
    </row>
    <row r="98" spans="3:8" x14ac:dyDescent="0.25">
      <c r="C98" s="2"/>
    </row>
    <row r="99" spans="3:8" x14ac:dyDescent="0.25">
      <c r="C99" s="2"/>
    </row>
  </sheetData>
  <mergeCells count="10">
    <mergeCell ref="A28:D28"/>
    <mergeCell ref="A1:M1"/>
    <mergeCell ref="A2:M2"/>
    <mergeCell ref="A3:M3"/>
    <mergeCell ref="A27:B27"/>
    <mergeCell ref="I27:L27"/>
    <mergeCell ref="A25:D25"/>
    <mergeCell ref="B21:D21"/>
    <mergeCell ref="I25:M25"/>
    <mergeCell ref="I28:M2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J46" sqref="J46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0.42578125" customWidth="1"/>
    <col min="8" max="8" width="11.140625" customWidth="1"/>
    <col min="9" max="9" width="14.42578125" customWidth="1"/>
    <col min="10" max="10" width="28.5703125" customWidth="1"/>
  </cols>
  <sheetData>
    <row r="1" spans="1:10" ht="17.45" customHeight="1" x14ac:dyDescent="0.25">
      <c r="A1" s="564" t="s">
        <v>173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ht="17.45" customHeight="1" x14ac:dyDescent="0.25">
      <c r="A2" s="565" t="s">
        <v>512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s="2" customFormat="1" ht="19.149999999999999" customHeight="1" thickBot="1" x14ac:dyDescent="0.3">
      <c r="A3" s="566" t="s">
        <v>545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s="325" customFormat="1" ht="32.25" customHeight="1" x14ac:dyDescent="0.25">
      <c r="A4" s="324"/>
      <c r="B4" s="324" t="s">
        <v>3</v>
      </c>
      <c r="C4" s="324" t="s">
        <v>178</v>
      </c>
      <c r="D4" s="324" t="s">
        <v>405</v>
      </c>
      <c r="E4" s="324" t="s">
        <v>179</v>
      </c>
      <c r="F4" s="434" t="s">
        <v>209</v>
      </c>
      <c r="G4" s="324" t="s">
        <v>170</v>
      </c>
      <c r="H4" s="324" t="s">
        <v>490</v>
      </c>
      <c r="I4" s="326" t="s">
        <v>13</v>
      </c>
      <c r="J4" s="324" t="s">
        <v>180</v>
      </c>
    </row>
    <row r="5" spans="1:10" s="2" customFormat="1" ht="24.75" customHeight="1" x14ac:dyDescent="0.25">
      <c r="A5" s="512" t="s">
        <v>181</v>
      </c>
      <c r="B5" s="513"/>
      <c r="C5" s="85"/>
      <c r="D5" s="43"/>
      <c r="E5" s="86"/>
      <c r="F5" s="86"/>
      <c r="G5" s="86"/>
      <c r="H5" s="86"/>
      <c r="I5" s="86"/>
      <c r="J5" s="84"/>
    </row>
    <row r="6" spans="1:10" ht="30.75" customHeight="1" x14ac:dyDescent="0.25">
      <c r="A6" s="370">
        <v>1</v>
      </c>
      <c r="B6" s="88" t="s">
        <v>218</v>
      </c>
      <c r="C6" s="85" t="s">
        <v>182</v>
      </c>
      <c r="D6" s="43" t="s">
        <v>183</v>
      </c>
      <c r="E6" s="327">
        <v>3000</v>
      </c>
      <c r="F6" s="327">
        <f>E6+(0.04*E6)</f>
        <v>3120</v>
      </c>
      <c r="G6" s="327">
        <f>SUM(F6/2)</f>
        <v>1560</v>
      </c>
      <c r="H6" s="398">
        <v>827039616</v>
      </c>
      <c r="I6" s="328">
        <f>G6</f>
        <v>1560</v>
      </c>
      <c r="J6" s="84"/>
    </row>
    <row r="7" spans="1:10" ht="43.9" customHeight="1" x14ac:dyDescent="0.25">
      <c r="A7" s="370">
        <v>2</v>
      </c>
      <c r="B7" s="88" t="s">
        <v>396</v>
      </c>
      <c r="C7" s="89" t="s">
        <v>410</v>
      </c>
      <c r="D7" s="90" t="s">
        <v>183</v>
      </c>
      <c r="E7" s="329">
        <v>1514.1</v>
      </c>
      <c r="F7" s="327">
        <f t="shared" ref="F7:F9" si="0">E7+(0.04*E7)</f>
        <v>1574.664</v>
      </c>
      <c r="G7" s="327">
        <f>SUM(F7/2)</f>
        <v>787.33199999999999</v>
      </c>
      <c r="H7" s="398">
        <v>827040525</v>
      </c>
      <c r="I7" s="328">
        <f t="shared" ref="I7:I9" si="1">G7</f>
        <v>787.33199999999999</v>
      </c>
      <c r="J7" s="87"/>
    </row>
    <row r="8" spans="1:10" ht="43.9" customHeight="1" x14ac:dyDescent="0.25">
      <c r="A8" s="370">
        <v>3</v>
      </c>
      <c r="B8" s="88" t="s">
        <v>408</v>
      </c>
      <c r="C8" s="89" t="s">
        <v>409</v>
      </c>
      <c r="D8" s="90" t="s">
        <v>183</v>
      </c>
      <c r="E8" s="329">
        <v>1514.1</v>
      </c>
      <c r="F8" s="327">
        <f t="shared" si="0"/>
        <v>1574.664</v>
      </c>
      <c r="G8" s="327">
        <f>SUM(F8/2)</f>
        <v>787.33199999999999</v>
      </c>
      <c r="H8" s="398">
        <v>827040363</v>
      </c>
      <c r="I8" s="328">
        <f t="shared" si="1"/>
        <v>787.33199999999999</v>
      </c>
      <c r="J8" s="87"/>
    </row>
    <row r="9" spans="1:10" ht="40.15" customHeight="1" thickBot="1" x14ac:dyDescent="0.3">
      <c r="A9" s="370">
        <v>4</v>
      </c>
      <c r="B9" s="88" t="s">
        <v>397</v>
      </c>
      <c r="C9" s="89" t="s">
        <v>184</v>
      </c>
      <c r="D9" s="90" t="s">
        <v>185</v>
      </c>
      <c r="E9" s="329">
        <v>2768.64</v>
      </c>
      <c r="F9" s="327">
        <f t="shared" si="0"/>
        <v>2879.3856000000001</v>
      </c>
      <c r="G9" s="327">
        <f>SUM(F9/2)</f>
        <v>1439.6928</v>
      </c>
      <c r="H9" s="399">
        <v>827040045</v>
      </c>
      <c r="I9" s="328">
        <f t="shared" si="1"/>
        <v>1439.6928</v>
      </c>
      <c r="J9" s="87"/>
    </row>
    <row r="10" spans="1:10" s="274" customFormat="1" ht="28.5" customHeight="1" thickBot="1" x14ac:dyDescent="0.3">
      <c r="A10" s="264"/>
      <c r="B10" s="514" t="s">
        <v>135</v>
      </c>
      <c r="C10" s="514"/>
      <c r="D10" s="515"/>
      <c r="E10" s="334">
        <f>SUM(E6:E9)</f>
        <v>8796.84</v>
      </c>
      <c r="F10" s="334">
        <f>SUM(F6:F9)</f>
        <v>9148.7135999999991</v>
      </c>
      <c r="G10" s="334">
        <f>SUM(G6:G9)</f>
        <v>4574.3567999999996</v>
      </c>
      <c r="H10" s="385"/>
      <c r="I10" s="335">
        <f>SUM(I6:I9)</f>
        <v>4574.3567999999996</v>
      </c>
      <c r="J10" s="333"/>
    </row>
    <row r="11" spans="1:10" x14ac:dyDescent="0.25">
      <c r="A11" s="330"/>
      <c r="B11" s="92"/>
      <c r="C11" s="80"/>
      <c r="D11" s="238"/>
      <c r="E11" s="238"/>
      <c r="F11" s="238"/>
      <c r="G11" s="93"/>
      <c r="H11" s="93"/>
      <c r="I11" s="93"/>
      <c r="J11" s="93"/>
    </row>
    <row r="12" spans="1:10" ht="13.15" customHeight="1" x14ac:dyDescent="0.25">
      <c r="A12" s="330"/>
      <c r="B12" s="92"/>
      <c r="C12" s="80"/>
      <c r="D12" s="238"/>
      <c r="E12" s="238"/>
      <c r="F12" s="238"/>
      <c r="G12" s="93"/>
      <c r="H12" s="93"/>
      <c r="I12" s="93"/>
      <c r="J12" s="93"/>
    </row>
    <row r="13" spans="1:10" ht="10.15" hidden="1" customHeight="1" x14ac:dyDescent="0.25">
      <c r="A13" s="330"/>
      <c r="B13" s="92"/>
      <c r="C13" s="80"/>
      <c r="D13" s="238"/>
      <c r="E13" s="238"/>
      <c r="F13" s="238"/>
      <c r="G13" s="93"/>
      <c r="H13" s="93"/>
      <c r="I13" s="93"/>
      <c r="J13" s="93"/>
    </row>
    <row r="14" spans="1:10" hidden="1" x14ac:dyDescent="0.25">
      <c r="A14" s="330"/>
      <c r="B14" s="92"/>
      <c r="C14" s="80"/>
      <c r="D14" s="238"/>
      <c r="E14" s="238"/>
      <c r="F14" s="238"/>
      <c r="G14" s="93"/>
      <c r="H14" s="93"/>
      <c r="I14" s="93"/>
      <c r="J14" s="93"/>
    </row>
    <row r="15" spans="1:10" ht="33.6" hidden="1" customHeight="1" x14ac:dyDescent="0.25">
      <c r="A15" s="330"/>
      <c r="B15" s="92"/>
      <c r="C15" s="80"/>
      <c r="D15" s="511"/>
      <c r="E15" s="511"/>
      <c r="F15" s="511"/>
      <c r="G15" s="511"/>
      <c r="H15" s="511"/>
      <c r="I15" s="511"/>
      <c r="J15" s="511"/>
    </row>
    <row r="16" spans="1:10" hidden="1" x14ac:dyDescent="0.25">
      <c r="A16" s="330"/>
      <c r="B16" s="92"/>
      <c r="C16" s="80"/>
      <c r="D16" s="238"/>
      <c r="E16" s="238"/>
      <c r="F16" s="238"/>
      <c r="G16" s="93"/>
      <c r="H16" s="93"/>
      <c r="I16" s="93"/>
      <c r="J16" s="93"/>
    </row>
    <row r="17" spans="1:10" hidden="1" x14ac:dyDescent="0.25"/>
    <row r="18" spans="1:10" hidden="1" x14ac:dyDescent="0.25">
      <c r="A18" s="330"/>
      <c r="B18" s="92"/>
      <c r="C18" s="80"/>
      <c r="D18" s="238"/>
      <c r="E18" s="238"/>
      <c r="F18" s="238"/>
      <c r="G18" s="93"/>
      <c r="H18" s="93"/>
      <c r="I18" s="93"/>
      <c r="J18" s="95"/>
    </row>
    <row r="19" spans="1:10" ht="42.6" customHeight="1" x14ac:dyDescent="0.25">
      <c r="A19" s="330"/>
      <c r="B19" s="92"/>
      <c r="C19" s="80"/>
      <c r="D19" s="238"/>
      <c r="E19" s="238"/>
      <c r="F19" s="238"/>
      <c r="G19" s="93"/>
      <c r="H19" s="93"/>
      <c r="I19" s="93"/>
      <c r="J19" s="93"/>
    </row>
    <row r="20" spans="1:10" x14ac:dyDescent="0.25">
      <c r="A20" s="286"/>
      <c r="B20" s="50"/>
      <c r="C20" s="165"/>
      <c r="D20" s="99"/>
      <c r="E20" s="99"/>
      <c r="F20" s="99"/>
      <c r="G20" s="486"/>
      <c r="H20" s="486"/>
      <c r="I20" s="486"/>
      <c r="J20" s="165"/>
    </row>
    <row r="21" spans="1:10" x14ac:dyDescent="0.25">
      <c r="A21" s="165"/>
      <c r="B21" s="486" t="s">
        <v>26</v>
      </c>
      <c r="C21" s="486"/>
      <c r="D21" s="99"/>
      <c r="E21" s="99"/>
      <c r="F21" s="99"/>
      <c r="G21" s="486" t="s">
        <v>524</v>
      </c>
      <c r="H21" s="486"/>
      <c r="I21" s="486"/>
      <c r="J21" s="486"/>
    </row>
    <row r="22" spans="1:10" x14ac:dyDescent="0.25">
      <c r="A22" s="331"/>
      <c r="B22" s="77"/>
      <c r="C22" s="96"/>
      <c r="D22" s="97"/>
      <c r="E22" s="97"/>
      <c r="F22" s="97"/>
      <c r="G22" s="77"/>
      <c r="H22" s="77"/>
      <c r="I22" s="77"/>
      <c r="J22" s="98"/>
    </row>
    <row r="23" spans="1:10" x14ac:dyDescent="0.25">
      <c r="A23" s="331"/>
      <c r="B23" s="77"/>
      <c r="C23" s="97"/>
      <c r="D23" s="97"/>
      <c r="E23" s="97"/>
      <c r="F23" s="97"/>
      <c r="G23" s="77"/>
      <c r="H23" s="77"/>
      <c r="I23" s="77"/>
      <c r="J23" s="98"/>
    </row>
    <row r="24" spans="1:10" x14ac:dyDescent="0.25">
      <c r="A24" s="510"/>
      <c r="B24" s="510"/>
      <c r="C24" s="106"/>
      <c r="D24" s="106"/>
      <c r="E24" s="106"/>
      <c r="F24" s="106"/>
      <c r="G24" s="510"/>
      <c r="H24" s="510"/>
      <c r="I24" s="510"/>
      <c r="J24" s="105"/>
    </row>
    <row r="25" spans="1:10" x14ac:dyDescent="0.25">
      <c r="A25" s="453"/>
      <c r="B25" s="506" t="s">
        <v>525</v>
      </c>
      <c r="C25" s="506"/>
      <c r="D25" s="99"/>
      <c r="E25" s="99"/>
      <c r="F25" s="99"/>
      <c r="G25" s="506" t="s">
        <v>469</v>
      </c>
      <c r="H25" s="506"/>
      <c r="I25" s="506"/>
      <c r="J25" s="506"/>
    </row>
    <row r="26" spans="1:10" x14ac:dyDescent="0.25">
      <c r="A26" s="330"/>
      <c r="B26" s="92"/>
      <c r="C26" s="80"/>
      <c r="D26" s="238"/>
      <c r="E26" s="238"/>
      <c r="F26" s="238"/>
      <c r="G26" s="93"/>
      <c r="H26" s="93"/>
      <c r="I26" s="93"/>
      <c r="J26" s="93"/>
    </row>
    <row r="27" spans="1:10" x14ac:dyDescent="0.25">
      <c r="A27" s="330"/>
      <c r="B27" s="92"/>
      <c r="C27" s="80"/>
      <c r="D27" s="238"/>
      <c r="E27" s="238"/>
      <c r="F27" s="238"/>
      <c r="G27" s="93"/>
      <c r="H27" s="93"/>
      <c r="I27" s="93"/>
      <c r="J27" s="93"/>
    </row>
    <row r="28" spans="1:10" x14ac:dyDescent="0.25">
      <c r="A28" s="330"/>
      <c r="B28" s="92"/>
      <c r="C28" s="80"/>
      <c r="D28" s="238"/>
      <c r="E28" s="238"/>
      <c r="F28" s="238"/>
      <c r="G28" s="93"/>
      <c r="H28" s="93"/>
      <c r="I28" s="93"/>
      <c r="J28" s="93"/>
    </row>
    <row r="29" spans="1:10" ht="35.450000000000003" customHeight="1" x14ac:dyDescent="0.25">
      <c r="A29" s="330"/>
      <c r="B29" s="92"/>
      <c r="C29" s="80"/>
      <c r="D29" s="238"/>
      <c r="E29" s="238"/>
      <c r="F29" s="238"/>
      <c r="G29" s="93"/>
      <c r="H29" s="93"/>
      <c r="I29" s="93"/>
      <c r="J29" s="93"/>
    </row>
    <row r="30" spans="1:10" x14ac:dyDescent="0.25">
      <c r="A30" s="330"/>
      <c r="B30" s="92"/>
      <c r="C30" s="80"/>
      <c r="D30" s="238"/>
      <c r="E30" s="238"/>
      <c r="F30" s="238"/>
      <c r="G30" s="93"/>
      <c r="H30" s="93"/>
      <c r="I30" s="93"/>
      <c r="J30" s="93"/>
    </row>
    <row r="31" spans="1:10" x14ac:dyDescent="0.25">
      <c r="A31" s="330"/>
      <c r="B31" s="92"/>
      <c r="C31" s="80"/>
      <c r="D31" s="238"/>
      <c r="E31" s="238"/>
      <c r="F31" s="238"/>
      <c r="G31" s="93"/>
      <c r="H31" s="93"/>
      <c r="I31" s="93"/>
      <c r="J31" s="93"/>
    </row>
    <row r="32" spans="1:10" ht="42" customHeight="1" x14ac:dyDescent="0.25">
      <c r="A32" s="330"/>
      <c r="B32" s="92"/>
      <c r="C32" s="80"/>
      <c r="D32" s="238"/>
      <c r="E32" s="238"/>
      <c r="F32" s="238"/>
      <c r="G32" s="93"/>
      <c r="H32" s="93"/>
      <c r="I32" s="93"/>
      <c r="J32" s="93"/>
    </row>
    <row r="33" spans="1:10" x14ac:dyDescent="0.25">
      <c r="A33" s="330"/>
      <c r="B33" s="92"/>
      <c r="C33" s="80"/>
      <c r="D33" s="238"/>
      <c r="E33" s="238"/>
      <c r="F33" s="238"/>
      <c r="G33" s="93"/>
      <c r="H33" s="93"/>
      <c r="I33" s="93"/>
      <c r="J33" s="93"/>
    </row>
    <row r="34" spans="1:10" x14ac:dyDescent="0.25">
      <c r="A34" s="330"/>
      <c r="B34" s="92"/>
      <c r="C34" s="80"/>
      <c r="D34" s="238"/>
      <c r="E34" s="238"/>
      <c r="F34" s="238"/>
      <c r="G34" s="93"/>
      <c r="H34" s="93"/>
      <c r="I34" s="93"/>
      <c r="J34" s="93"/>
    </row>
    <row r="35" spans="1:10" x14ac:dyDescent="0.25">
      <c r="A35" s="330"/>
      <c r="B35" s="92"/>
      <c r="C35" s="80"/>
      <c r="D35" s="238"/>
      <c r="E35" s="238"/>
      <c r="F35" s="238"/>
      <c r="G35" s="93"/>
      <c r="H35" s="93"/>
      <c r="I35" s="93"/>
      <c r="J35" s="93"/>
    </row>
    <row r="36" spans="1:10" x14ac:dyDescent="0.25">
      <c r="A36" s="330"/>
      <c r="B36" s="92"/>
      <c r="C36" s="80"/>
      <c r="D36" s="238"/>
      <c r="E36" s="238"/>
      <c r="F36" s="238"/>
      <c r="G36" s="93"/>
      <c r="H36" s="93"/>
      <c r="I36" s="93"/>
      <c r="J36" s="93"/>
    </row>
    <row r="37" spans="1:10" x14ac:dyDescent="0.25">
      <c r="A37" s="330"/>
      <c r="B37" s="92"/>
      <c r="C37" s="80"/>
      <c r="D37" s="238"/>
      <c r="E37" s="238"/>
      <c r="F37" s="238"/>
      <c r="G37" s="93"/>
      <c r="H37" s="93"/>
      <c r="I37" s="93"/>
      <c r="J37" s="93"/>
    </row>
    <row r="38" spans="1:10" x14ac:dyDescent="0.25">
      <c r="A38" s="567" t="s">
        <v>173</v>
      </c>
      <c r="B38" s="567"/>
      <c r="C38" s="567"/>
      <c r="D38" s="567"/>
      <c r="E38" s="567"/>
      <c r="F38" s="567"/>
      <c r="G38" s="567"/>
      <c r="H38" s="567"/>
      <c r="I38" s="567"/>
      <c r="J38" s="567"/>
    </row>
    <row r="39" spans="1:10" ht="23.25" x14ac:dyDescent="0.25">
      <c r="A39" s="567" t="s">
        <v>513</v>
      </c>
      <c r="B39" s="567"/>
      <c r="C39" s="567"/>
      <c r="D39" s="567"/>
      <c r="E39" s="567"/>
      <c r="F39" s="567"/>
      <c r="G39" s="567"/>
      <c r="H39" s="567"/>
      <c r="I39" s="567"/>
      <c r="J39" s="567"/>
    </row>
    <row r="40" spans="1:10" ht="15.75" thickBot="1" x14ac:dyDescent="0.3">
      <c r="A40" s="568"/>
      <c r="B40" s="569" t="s">
        <v>546</v>
      </c>
      <c r="C40" s="569"/>
      <c r="D40" s="569"/>
      <c r="E40" s="569"/>
      <c r="F40" s="569"/>
      <c r="G40" s="569"/>
      <c r="H40" s="569"/>
      <c r="I40" s="569"/>
      <c r="J40" s="569"/>
    </row>
    <row r="41" spans="1:10" s="274" customFormat="1" ht="28.9" customHeight="1" x14ac:dyDescent="0.25">
      <c r="A41" s="266" t="s">
        <v>175</v>
      </c>
      <c r="B41" s="266" t="s">
        <v>3</v>
      </c>
      <c r="C41" s="266" t="s">
        <v>177</v>
      </c>
      <c r="D41" s="266" t="s">
        <v>178</v>
      </c>
      <c r="E41" s="266" t="s">
        <v>179</v>
      </c>
      <c r="F41" s="434" t="s">
        <v>209</v>
      </c>
      <c r="G41" s="266" t="s">
        <v>170</v>
      </c>
      <c r="H41" s="266" t="s">
        <v>490</v>
      </c>
      <c r="I41" s="336" t="s">
        <v>13</v>
      </c>
      <c r="J41" s="266" t="s">
        <v>180</v>
      </c>
    </row>
    <row r="42" spans="1:10" ht="24" customHeight="1" x14ac:dyDescent="0.25">
      <c r="A42" s="508" t="s">
        <v>187</v>
      </c>
      <c r="B42" s="509"/>
      <c r="C42" s="80"/>
      <c r="D42" s="238"/>
      <c r="E42" s="82"/>
      <c r="F42" s="82"/>
      <c r="G42" s="82"/>
      <c r="H42" s="82"/>
      <c r="I42" s="82"/>
      <c r="J42" s="94"/>
    </row>
    <row r="43" spans="1:10" ht="37.5" customHeight="1" x14ac:dyDescent="0.25">
      <c r="A43" s="381">
        <v>1</v>
      </c>
      <c r="B43" s="271" t="s">
        <v>188</v>
      </c>
      <c r="C43" s="85" t="s">
        <v>189</v>
      </c>
      <c r="D43" s="43" t="s">
        <v>206</v>
      </c>
      <c r="E43" s="337">
        <v>4785.8999999999996</v>
      </c>
      <c r="F43" s="337">
        <f>E43+(0.04*E43)</f>
        <v>4977.3359999999993</v>
      </c>
      <c r="G43" s="337">
        <f>SUM(F43/2)</f>
        <v>2488.6679999999997</v>
      </c>
      <c r="H43" s="398">
        <v>827039829</v>
      </c>
      <c r="I43" s="359">
        <f>G43</f>
        <v>2488.6679999999997</v>
      </c>
      <c r="J43" s="84"/>
    </row>
    <row r="44" spans="1:10" s="2" customFormat="1" ht="37.5" customHeight="1" x14ac:dyDescent="0.25">
      <c r="A44" s="381">
        <v>2</v>
      </c>
      <c r="B44" s="271" t="s">
        <v>190</v>
      </c>
      <c r="C44" s="85" t="s">
        <v>189</v>
      </c>
      <c r="D44" s="43" t="s">
        <v>206</v>
      </c>
      <c r="E44" s="337">
        <v>5565</v>
      </c>
      <c r="F44" s="337">
        <f t="shared" ref="F44:F49" si="2">E44+(0.04*E44)</f>
        <v>5787.6</v>
      </c>
      <c r="G44" s="337">
        <f t="shared" ref="G44:G49" si="3">SUM(F44/2)</f>
        <v>2893.8</v>
      </c>
      <c r="H44" s="398">
        <v>827040037</v>
      </c>
      <c r="I44" s="359">
        <f t="shared" ref="I44:I49" si="4">G44</f>
        <v>2893.8</v>
      </c>
      <c r="J44" s="84"/>
    </row>
    <row r="45" spans="1:10" s="2" customFormat="1" ht="28.7" hidden="1" customHeight="1" x14ac:dyDescent="0.25">
      <c r="A45" s="370">
        <v>1009</v>
      </c>
      <c r="B45" s="88" t="s">
        <v>191</v>
      </c>
      <c r="C45" s="85" t="s">
        <v>189</v>
      </c>
      <c r="D45" s="43"/>
      <c r="E45" s="338">
        <f>2340-2340</f>
        <v>0</v>
      </c>
      <c r="F45" s="337">
        <f t="shared" si="2"/>
        <v>0</v>
      </c>
      <c r="G45" s="337">
        <f t="shared" si="3"/>
        <v>0</v>
      </c>
      <c r="H45" s="398"/>
      <c r="I45" s="359">
        <f t="shared" si="4"/>
        <v>0</v>
      </c>
      <c r="J45" s="84" t="s">
        <v>216</v>
      </c>
    </row>
    <row r="46" spans="1:10" s="2" customFormat="1" ht="32.25" customHeight="1" x14ac:dyDescent="0.25">
      <c r="A46" s="370">
        <v>3</v>
      </c>
      <c r="B46" s="88" t="s">
        <v>192</v>
      </c>
      <c r="C46" s="85" t="s">
        <v>189</v>
      </c>
      <c r="D46" s="43" t="s">
        <v>206</v>
      </c>
      <c r="E46" s="338">
        <v>6065.86</v>
      </c>
      <c r="F46" s="337">
        <f t="shared" si="2"/>
        <v>6308.4943999999996</v>
      </c>
      <c r="G46" s="337">
        <f t="shared" si="3"/>
        <v>3154.2471999999998</v>
      </c>
      <c r="H46" s="398">
        <v>827040398</v>
      </c>
      <c r="I46" s="359">
        <f t="shared" si="4"/>
        <v>3154.2471999999998</v>
      </c>
      <c r="J46" s="84"/>
    </row>
    <row r="47" spans="1:10" ht="41.25" customHeight="1" x14ac:dyDescent="0.25">
      <c r="A47" s="370">
        <v>4</v>
      </c>
      <c r="B47" s="88" t="s">
        <v>411</v>
      </c>
      <c r="C47" s="89" t="s">
        <v>189</v>
      </c>
      <c r="D47" s="90" t="s">
        <v>206</v>
      </c>
      <c r="E47" s="338">
        <v>3483.7</v>
      </c>
      <c r="F47" s="337">
        <f t="shared" si="2"/>
        <v>3623.0479999999998</v>
      </c>
      <c r="G47" s="337">
        <f t="shared" si="3"/>
        <v>1811.5239999999999</v>
      </c>
      <c r="H47" s="399">
        <v>827039756</v>
      </c>
      <c r="I47" s="359">
        <f t="shared" si="4"/>
        <v>1811.5239999999999</v>
      </c>
      <c r="J47" s="84"/>
    </row>
    <row r="48" spans="1:10" ht="41.25" customHeight="1" x14ac:dyDescent="0.25">
      <c r="A48" s="370">
        <v>5</v>
      </c>
      <c r="B48" s="88" t="s">
        <v>439</v>
      </c>
      <c r="C48" s="89" t="s">
        <v>189</v>
      </c>
      <c r="D48" s="90" t="s">
        <v>206</v>
      </c>
      <c r="E48" s="338">
        <v>9382.6</v>
      </c>
      <c r="F48" s="337">
        <f t="shared" si="2"/>
        <v>9757.9040000000005</v>
      </c>
      <c r="G48" s="337">
        <f t="shared" si="3"/>
        <v>4878.9520000000002</v>
      </c>
      <c r="H48" s="400">
        <v>827040355</v>
      </c>
      <c r="I48" s="359">
        <f t="shared" si="4"/>
        <v>4878.9520000000002</v>
      </c>
      <c r="J48" s="84"/>
    </row>
    <row r="49" spans="1:10" ht="32.25" customHeight="1" x14ac:dyDescent="0.25">
      <c r="A49" s="370">
        <v>6</v>
      </c>
      <c r="B49" s="88" t="s">
        <v>442</v>
      </c>
      <c r="C49" s="89" t="s">
        <v>189</v>
      </c>
      <c r="D49" s="90" t="s">
        <v>206</v>
      </c>
      <c r="E49" s="338">
        <v>2559.9</v>
      </c>
      <c r="F49" s="337">
        <f t="shared" si="2"/>
        <v>2662.2960000000003</v>
      </c>
      <c r="G49" s="337">
        <f t="shared" si="3"/>
        <v>1331.1480000000001</v>
      </c>
      <c r="H49" s="399">
        <v>827040533</v>
      </c>
      <c r="I49" s="359">
        <f t="shared" si="4"/>
        <v>1331.1480000000001</v>
      </c>
      <c r="J49" s="83"/>
    </row>
    <row r="50" spans="1:10" ht="18.75" customHeight="1" thickBot="1" x14ac:dyDescent="0.3">
      <c r="A50" s="374"/>
      <c r="B50" s="375"/>
      <c r="C50" s="376"/>
      <c r="D50" s="377" t="s">
        <v>135</v>
      </c>
      <c r="E50" s="378">
        <f>SUM(E43:E49)</f>
        <v>31842.959999999999</v>
      </c>
      <c r="F50" s="378">
        <f>SUM(F43:F49)</f>
        <v>33116.678399999997</v>
      </c>
      <c r="G50" s="378">
        <f>SUM(G43:G49)</f>
        <v>16558.339199999999</v>
      </c>
      <c r="H50" s="379"/>
      <c r="I50" s="378">
        <f>SUM(I43:I49)</f>
        <v>16558.339199999999</v>
      </c>
      <c r="J50" s="380"/>
    </row>
    <row r="55" spans="1:10" x14ac:dyDescent="0.25">
      <c r="A55" s="486"/>
      <c r="B55" s="486"/>
      <c r="C55" s="486"/>
      <c r="D55" s="486"/>
      <c r="E55" s="486"/>
      <c r="F55" s="486"/>
      <c r="G55" s="486"/>
      <c r="H55" s="486"/>
      <c r="I55" s="486"/>
    </row>
    <row r="56" spans="1:10" x14ac:dyDescent="0.25">
      <c r="A56" s="486" t="s">
        <v>186</v>
      </c>
      <c r="B56" s="486"/>
      <c r="D56" s="165"/>
      <c r="E56" s="165"/>
      <c r="F56" s="165"/>
      <c r="G56" s="486" t="s">
        <v>67</v>
      </c>
      <c r="H56" s="486"/>
      <c r="I56" s="486"/>
    </row>
    <row r="57" spans="1:10" x14ac:dyDescent="0.25">
      <c r="A57" s="331"/>
      <c r="B57" s="77"/>
      <c r="C57" s="96"/>
      <c r="D57" s="97"/>
      <c r="E57" s="97"/>
      <c r="F57" s="97"/>
      <c r="G57" s="77"/>
      <c r="H57" s="77"/>
      <c r="I57" s="77"/>
    </row>
    <row r="58" spans="1:10" x14ac:dyDescent="0.25">
      <c r="A58" s="331"/>
      <c r="B58" s="77"/>
      <c r="C58" s="97"/>
      <c r="D58" s="97"/>
      <c r="E58" s="97"/>
      <c r="F58" s="97"/>
      <c r="G58" s="77"/>
      <c r="H58" s="77"/>
      <c r="I58" s="77"/>
    </row>
    <row r="59" spans="1:10" x14ac:dyDescent="0.25">
      <c r="A59" s="332"/>
      <c r="B59" s="105"/>
      <c r="C59" s="106"/>
      <c r="D59" s="106"/>
      <c r="E59" s="106"/>
      <c r="F59" s="106"/>
      <c r="G59" s="105"/>
      <c r="H59" s="105"/>
      <c r="I59" s="105"/>
    </row>
    <row r="60" spans="1:10" x14ac:dyDescent="0.25">
      <c r="A60" s="500" t="s">
        <v>468</v>
      </c>
      <c r="B60" s="500"/>
      <c r="C60" s="507" t="s">
        <v>470</v>
      </c>
      <c r="D60" s="507"/>
      <c r="E60" s="507"/>
      <c r="F60" s="507"/>
      <c r="G60" s="507"/>
      <c r="H60" s="507"/>
      <c r="I60" s="507"/>
    </row>
  </sheetData>
  <mergeCells count="23">
    <mergeCell ref="A39:J39"/>
    <mergeCell ref="A55:B55"/>
    <mergeCell ref="B10:D10"/>
    <mergeCell ref="G25:J25"/>
    <mergeCell ref="G21:J21"/>
    <mergeCell ref="B25:C25"/>
    <mergeCell ref="B21:C21"/>
    <mergeCell ref="A60:B60"/>
    <mergeCell ref="C60:I60"/>
    <mergeCell ref="A42:B42"/>
    <mergeCell ref="A1:J1"/>
    <mergeCell ref="A2:J2"/>
    <mergeCell ref="A24:B24"/>
    <mergeCell ref="G24:I24"/>
    <mergeCell ref="G56:I56"/>
    <mergeCell ref="D15:J15"/>
    <mergeCell ref="G20:I20"/>
    <mergeCell ref="B40:J40"/>
    <mergeCell ref="A3:J3"/>
    <mergeCell ref="A56:B56"/>
    <mergeCell ref="C55:I55"/>
    <mergeCell ref="A5:B5"/>
    <mergeCell ref="A38:J38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L10" sqref="L10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3.85546875" customWidth="1"/>
    <col min="4" max="4" width="20" customWidth="1"/>
    <col min="5" max="5" width="9.85546875" customWidth="1"/>
    <col min="6" max="6" width="9.42578125" hidden="1" customWidth="1"/>
    <col min="7" max="7" width="0.42578125" customWidth="1"/>
    <col min="8" max="8" width="9.7109375" customWidth="1"/>
    <col min="10" max="10" width="13" customWidth="1"/>
    <col min="11" max="11" width="11.140625" customWidth="1"/>
    <col min="12" max="12" width="28" customWidth="1"/>
  </cols>
  <sheetData>
    <row r="1" spans="1:12" ht="9.6" customHeight="1" x14ac:dyDescent="0.25"/>
    <row r="2" spans="1:12" ht="15.75" x14ac:dyDescent="0.25">
      <c r="A2" s="561" t="s">
        <v>173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ht="23.25" x14ac:dyDescent="0.25">
      <c r="A3" s="561" t="s">
        <v>510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</row>
    <row r="4" spans="1:12" ht="15.75" thickBot="1" x14ac:dyDescent="0.3">
      <c r="A4" s="570" t="s">
        <v>544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</row>
    <row r="5" spans="1:12" s="274" customFormat="1" ht="41.45" customHeight="1" thickBot="1" x14ac:dyDescent="0.3">
      <c r="A5" s="266" t="s">
        <v>175</v>
      </c>
      <c r="B5" s="266" t="s">
        <v>176</v>
      </c>
      <c r="C5" s="266" t="s">
        <v>3</v>
      </c>
      <c r="D5" s="266" t="s">
        <v>177</v>
      </c>
      <c r="E5" s="266" t="s">
        <v>178</v>
      </c>
      <c r="F5" s="266" t="s">
        <v>179</v>
      </c>
      <c r="G5" s="266" t="s">
        <v>179</v>
      </c>
      <c r="H5" s="434" t="s">
        <v>209</v>
      </c>
      <c r="I5" s="266" t="s">
        <v>194</v>
      </c>
      <c r="J5" s="266" t="s">
        <v>278</v>
      </c>
      <c r="K5" s="266" t="s">
        <v>394</v>
      </c>
      <c r="L5" s="339" t="s">
        <v>180</v>
      </c>
    </row>
    <row r="6" spans="1:12" x14ac:dyDescent="0.25">
      <c r="A6" s="518" t="s">
        <v>181</v>
      </c>
      <c r="B6" s="519"/>
      <c r="C6" s="520"/>
      <c r="D6" s="238"/>
      <c r="E6" s="238"/>
      <c r="F6" s="281"/>
      <c r="G6" s="281"/>
      <c r="H6" s="281"/>
      <c r="I6" s="281"/>
      <c r="J6" s="281"/>
      <c r="K6" s="282"/>
      <c r="L6" s="226"/>
    </row>
    <row r="7" spans="1:12" ht="27" customHeight="1" x14ac:dyDescent="0.25">
      <c r="A7" s="386">
        <v>1</v>
      </c>
      <c r="B7" s="267"/>
      <c r="C7" s="270" t="s">
        <v>406</v>
      </c>
      <c r="D7" s="43" t="s">
        <v>407</v>
      </c>
      <c r="E7" s="285" t="s">
        <v>393</v>
      </c>
      <c r="F7" s="275">
        <v>4830</v>
      </c>
      <c r="G7" s="275">
        <v>6489</v>
      </c>
      <c r="H7" s="275">
        <f>G7+(0.04*G7)</f>
        <v>6748.56</v>
      </c>
      <c r="I7" s="275">
        <f>H7/2</f>
        <v>3374.28</v>
      </c>
      <c r="J7" s="390">
        <v>827039489</v>
      </c>
      <c r="K7" s="275">
        <f>I7</f>
        <v>3374.28</v>
      </c>
      <c r="L7" s="226"/>
    </row>
    <row r="8" spans="1:12" ht="27" customHeight="1" x14ac:dyDescent="0.25">
      <c r="A8" s="386">
        <f>SUM(A7+1)</f>
        <v>2</v>
      </c>
      <c r="B8" s="267"/>
      <c r="C8" s="270" t="s">
        <v>453</v>
      </c>
      <c r="D8" s="43" t="s">
        <v>454</v>
      </c>
      <c r="E8" s="285" t="s">
        <v>393</v>
      </c>
      <c r="F8" s="275">
        <v>4000</v>
      </c>
      <c r="G8" s="275">
        <v>2595.6</v>
      </c>
      <c r="H8" s="275">
        <f t="shared" ref="H8:H25" si="0">G8+(0.04*G8)</f>
        <v>2699.424</v>
      </c>
      <c r="I8" s="275">
        <f t="shared" ref="I8:I24" si="1">H8/2</f>
        <v>1349.712</v>
      </c>
      <c r="J8" s="390">
        <v>827039586</v>
      </c>
      <c r="K8" s="275">
        <f t="shared" ref="K8:K24" si="2">I8</f>
        <v>1349.712</v>
      </c>
      <c r="L8" s="226"/>
    </row>
    <row r="9" spans="1:12" s="2" customFormat="1" ht="30.75" customHeight="1" x14ac:dyDescent="0.25">
      <c r="A9" s="386">
        <v>3</v>
      </c>
      <c r="B9" s="267"/>
      <c r="C9" s="270" t="s">
        <v>452</v>
      </c>
      <c r="D9" s="43" t="s">
        <v>436</v>
      </c>
      <c r="E9" s="285" t="s">
        <v>393</v>
      </c>
      <c r="F9" s="275"/>
      <c r="G9" s="275">
        <v>3244.5</v>
      </c>
      <c r="H9" s="275">
        <f t="shared" si="0"/>
        <v>3374.28</v>
      </c>
      <c r="I9" s="275">
        <f t="shared" si="1"/>
        <v>1687.14</v>
      </c>
      <c r="J9" s="390">
        <v>827142298</v>
      </c>
      <c r="K9" s="275">
        <f t="shared" si="2"/>
        <v>1687.14</v>
      </c>
      <c r="L9" s="226"/>
    </row>
    <row r="10" spans="1:12" s="2" customFormat="1" ht="27" customHeight="1" x14ac:dyDescent="0.25">
      <c r="A10" s="386">
        <v>4</v>
      </c>
      <c r="B10" s="267"/>
      <c r="C10" s="270" t="s">
        <v>455</v>
      </c>
      <c r="D10" s="43" t="s">
        <v>443</v>
      </c>
      <c r="E10" s="285" t="s">
        <v>393</v>
      </c>
      <c r="F10" s="275"/>
      <c r="G10" s="275">
        <v>3460.8</v>
      </c>
      <c r="H10" s="275">
        <f t="shared" si="0"/>
        <v>3599.232</v>
      </c>
      <c r="I10" s="275">
        <f t="shared" si="1"/>
        <v>1799.616</v>
      </c>
      <c r="J10" s="390">
        <v>827039748</v>
      </c>
      <c r="K10" s="275">
        <f t="shared" si="2"/>
        <v>1799.616</v>
      </c>
      <c r="L10" s="226"/>
    </row>
    <row r="11" spans="1:12" s="2" customFormat="1" ht="29.25" customHeight="1" x14ac:dyDescent="0.25">
      <c r="A11" s="386">
        <f t="shared" ref="A11:A14" si="3">SUM(A10+1)</f>
        <v>5</v>
      </c>
      <c r="B11" s="267"/>
      <c r="C11" s="270" t="s">
        <v>444</v>
      </c>
      <c r="D11" s="43" t="s">
        <v>445</v>
      </c>
      <c r="E11" s="285" t="s">
        <v>393</v>
      </c>
      <c r="F11" s="275"/>
      <c r="G11" s="275">
        <v>2163</v>
      </c>
      <c r="H11" s="275">
        <f t="shared" si="0"/>
        <v>2249.52</v>
      </c>
      <c r="I11" s="275">
        <f t="shared" si="1"/>
        <v>1124.76</v>
      </c>
      <c r="J11" s="390">
        <v>827039705</v>
      </c>
      <c r="K11" s="275">
        <f t="shared" si="2"/>
        <v>1124.76</v>
      </c>
      <c r="L11" s="226"/>
    </row>
    <row r="12" spans="1:12" s="2" customFormat="1" ht="26.25" customHeight="1" x14ac:dyDescent="0.25">
      <c r="A12" s="386">
        <v>6</v>
      </c>
      <c r="B12" s="267"/>
      <c r="C12" s="270" t="s">
        <v>461</v>
      </c>
      <c r="D12" s="43" t="s">
        <v>462</v>
      </c>
      <c r="E12" s="285" t="s">
        <v>393</v>
      </c>
      <c r="F12" s="275"/>
      <c r="G12" s="275">
        <v>1514.1</v>
      </c>
      <c r="H12" s="275">
        <f t="shared" si="0"/>
        <v>1574.664</v>
      </c>
      <c r="I12" s="275">
        <f t="shared" si="1"/>
        <v>787.33199999999999</v>
      </c>
      <c r="J12" s="390">
        <v>827039888</v>
      </c>
      <c r="K12" s="275">
        <f t="shared" si="2"/>
        <v>787.33199999999999</v>
      </c>
      <c r="L12" s="226"/>
    </row>
    <row r="13" spans="1:12" s="2" customFormat="1" ht="27" customHeight="1" x14ac:dyDescent="0.25">
      <c r="A13" s="386">
        <v>7</v>
      </c>
      <c r="B13" s="267"/>
      <c r="C13" s="270" t="s">
        <v>497</v>
      </c>
      <c r="D13" s="43" t="s">
        <v>459</v>
      </c>
      <c r="E13" s="285" t="s">
        <v>393</v>
      </c>
      <c r="F13" s="275"/>
      <c r="G13" s="275">
        <v>6300</v>
      </c>
      <c r="H13" s="275">
        <f t="shared" si="0"/>
        <v>6552</v>
      </c>
      <c r="I13" s="275">
        <f t="shared" si="1"/>
        <v>3276</v>
      </c>
      <c r="J13" s="390">
        <v>827039780</v>
      </c>
      <c r="K13" s="275">
        <f t="shared" si="2"/>
        <v>3276</v>
      </c>
      <c r="L13" s="226"/>
    </row>
    <row r="14" spans="1:12" s="2" customFormat="1" ht="26.25" customHeight="1" x14ac:dyDescent="0.25">
      <c r="A14" s="386">
        <f t="shared" si="3"/>
        <v>8</v>
      </c>
      <c r="B14" s="267"/>
      <c r="C14" s="270" t="s">
        <v>463</v>
      </c>
      <c r="D14" s="43" t="s">
        <v>464</v>
      </c>
      <c r="E14" s="285" t="s">
        <v>393</v>
      </c>
      <c r="F14" s="275"/>
      <c r="G14" s="275">
        <v>3244.5</v>
      </c>
      <c r="H14" s="275">
        <f t="shared" si="0"/>
        <v>3374.28</v>
      </c>
      <c r="I14" s="275">
        <f t="shared" si="1"/>
        <v>1687.14</v>
      </c>
      <c r="J14" s="390">
        <v>827039802</v>
      </c>
      <c r="K14" s="275">
        <f t="shared" si="2"/>
        <v>1687.14</v>
      </c>
      <c r="L14" s="226"/>
    </row>
    <row r="15" spans="1:12" s="2" customFormat="1" ht="24" customHeight="1" x14ac:dyDescent="0.25">
      <c r="A15" s="386">
        <v>9</v>
      </c>
      <c r="B15" s="267"/>
      <c r="C15" s="270" t="s">
        <v>479</v>
      </c>
      <c r="D15" s="43" t="s">
        <v>480</v>
      </c>
      <c r="E15" s="285" t="s">
        <v>393</v>
      </c>
      <c r="F15" s="275"/>
      <c r="G15" s="275">
        <v>6300</v>
      </c>
      <c r="H15" s="275">
        <f t="shared" si="0"/>
        <v>6552</v>
      </c>
      <c r="I15" s="275">
        <f t="shared" si="1"/>
        <v>3276</v>
      </c>
      <c r="J15" s="390">
        <v>827040193</v>
      </c>
      <c r="K15" s="275">
        <f t="shared" si="2"/>
        <v>3276</v>
      </c>
      <c r="L15" s="226"/>
    </row>
    <row r="16" spans="1:12" s="2" customFormat="1" ht="27" customHeight="1" x14ac:dyDescent="0.25">
      <c r="A16" s="386">
        <v>10</v>
      </c>
      <c r="B16" s="267"/>
      <c r="C16" s="270" t="s">
        <v>465</v>
      </c>
      <c r="D16" s="43" t="s">
        <v>466</v>
      </c>
      <c r="E16" s="285" t="s">
        <v>393</v>
      </c>
      <c r="F16" s="275"/>
      <c r="G16" s="275">
        <v>1102.5</v>
      </c>
      <c r="H16" s="275">
        <f t="shared" si="0"/>
        <v>1146.5999999999999</v>
      </c>
      <c r="I16" s="275">
        <f t="shared" si="1"/>
        <v>573.29999999999995</v>
      </c>
      <c r="J16" s="390">
        <v>827039594</v>
      </c>
      <c r="K16" s="275">
        <f t="shared" si="2"/>
        <v>573.29999999999995</v>
      </c>
      <c r="L16" s="226"/>
    </row>
    <row r="17" spans="1:13" s="2" customFormat="1" ht="24" customHeight="1" x14ac:dyDescent="0.25">
      <c r="A17" s="386">
        <v>11</v>
      </c>
      <c r="B17" s="267"/>
      <c r="C17" s="270" t="s">
        <v>474</v>
      </c>
      <c r="D17" s="43" t="s">
        <v>329</v>
      </c>
      <c r="E17" s="285" t="s">
        <v>393</v>
      </c>
      <c r="F17" s="275"/>
      <c r="G17" s="275">
        <v>5600</v>
      </c>
      <c r="H17" s="275">
        <f t="shared" si="0"/>
        <v>5824</v>
      </c>
      <c r="I17" s="275">
        <f t="shared" si="1"/>
        <v>2912</v>
      </c>
      <c r="J17" s="390">
        <v>827039799</v>
      </c>
      <c r="K17" s="275">
        <f t="shared" si="2"/>
        <v>2912</v>
      </c>
      <c r="L17" s="226"/>
    </row>
    <row r="18" spans="1:13" s="2" customFormat="1" ht="24" customHeight="1" x14ac:dyDescent="0.25">
      <c r="A18" s="386">
        <v>12</v>
      </c>
      <c r="B18" s="267"/>
      <c r="C18" s="270" t="s">
        <v>502</v>
      </c>
      <c r="D18" s="43" t="s">
        <v>329</v>
      </c>
      <c r="E18" s="285" t="s">
        <v>393</v>
      </c>
      <c r="F18" s="275"/>
      <c r="G18" s="275">
        <v>6300</v>
      </c>
      <c r="H18" s="275">
        <f t="shared" si="0"/>
        <v>6552</v>
      </c>
      <c r="I18" s="275">
        <f t="shared" si="1"/>
        <v>3276</v>
      </c>
      <c r="J18" s="390">
        <v>827040010</v>
      </c>
      <c r="K18" s="275">
        <f t="shared" si="2"/>
        <v>3276</v>
      </c>
      <c r="L18" s="226"/>
    </row>
    <row r="19" spans="1:13" s="2" customFormat="1" ht="23.25" customHeight="1" x14ac:dyDescent="0.25">
      <c r="A19" s="387">
        <v>13</v>
      </c>
      <c r="B19" s="304">
        <f t="shared" ref="B19:B20" si="4">SUM(B18+1)</f>
        <v>1</v>
      </c>
      <c r="C19" s="289" t="s">
        <v>246</v>
      </c>
      <c r="D19" s="290" t="s">
        <v>422</v>
      </c>
      <c r="E19" s="290" t="s">
        <v>206</v>
      </c>
      <c r="F19" s="291"/>
      <c r="G19" s="291">
        <v>6300</v>
      </c>
      <c r="H19" s="275">
        <f t="shared" si="0"/>
        <v>6552</v>
      </c>
      <c r="I19" s="275">
        <f t="shared" si="1"/>
        <v>3276</v>
      </c>
      <c r="J19" s="390">
        <v>827039519</v>
      </c>
      <c r="K19" s="275">
        <f t="shared" si="2"/>
        <v>3276</v>
      </c>
      <c r="L19" s="291"/>
      <c r="M19" s="366"/>
    </row>
    <row r="20" spans="1:13" ht="30" customHeight="1" x14ac:dyDescent="0.25">
      <c r="A20" s="388">
        <v>14</v>
      </c>
      <c r="B20" s="304">
        <f t="shared" si="4"/>
        <v>2</v>
      </c>
      <c r="C20" s="289" t="s">
        <v>432</v>
      </c>
      <c r="D20" s="290" t="s">
        <v>433</v>
      </c>
      <c r="E20" s="290" t="s">
        <v>206</v>
      </c>
      <c r="F20" s="291">
        <v>8500</v>
      </c>
      <c r="G20" s="291">
        <v>5600</v>
      </c>
      <c r="H20" s="275">
        <f t="shared" si="0"/>
        <v>5824</v>
      </c>
      <c r="I20" s="275">
        <f t="shared" si="1"/>
        <v>2912</v>
      </c>
      <c r="J20" s="390"/>
      <c r="K20" s="275">
        <f t="shared" si="2"/>
        <v>2912</v>
      </c>
      <c r="L20" s="291"/>
      <c r="M20" s="366"/>
    </row>
    <row r="21" spans="1:13" ht="27" customHeight="1" x14ac:dyDescent="0.25">
      <c r="A21" s="388">
        <v>15</v>
      </c>
      <c r="B21" s="304">
        <f>SUM(B19+1)</f>
        <v>2</v>
      </c>
      <c r="C21" s="289" t="s">
        <v>430</v>
      </c>
      <c r="D21" s="290" t="s">
        <v>429</v>
      </c>
      <c r="E21" s="290" t="s">
        <v>206</v>
      </c>
      <c r="F21" s="291">
        <v>8500</v>
      </c>
      <c r="G21" s="291">
        <v>8904</v>
      </c>
      <c r="H21" s="275">
        <f t="shared" si="0"/>
        <v>9260.16</v>
      </c>
      <c r="I21" s="275">
        <f t="shared" si="1"/>
        <v>4630.08</v>
      </c>
      <c r="J21" s="390">
        <v>827039853</v>
      </c>
      <c r="K21" s="275">
        <f t="shared" si="2"/>
        <v>4630.08</v>
      </c>
      <c r="L21" s="291"/>
      <c r="M21" s="366"/>
    </row>
    <row r="22" spans="1:13" ht="25.5" customHeight="1" x14ac:dyDescent="0.25">
      <c r="A22" s="388">
        <v>16</v>
      </c>
      <c r="B22" s="304">
        <f>SUM(B18+1)</f>
        <v>1</v>
      </c>
      <c r="C22" s="289" t="s">
        <v>449</v>
      </c>
      <c r="D22" s="290" t="s">
        <v>417</v>
      </c>
      <c r="E22" s="290" t="s">
        <v>206</v>
      </c>
      <c r="F22" s="291">
        <v>2800</v>
      </c>
      <c r="G22" s="291">
        <v>6300</v>
      </c>
      <c r="H22" s="275">
        <f t="shared" si="0"/>
        <v>6552</v>
      </c>
      <c r="I22" s="275">
        <f t="shared" si="1"/>
        <v>3276</v>
      </c>
      <c r="J22" s="390">
        <v>827039209</v>
      </c>
      <c r="K22" s="275">
        <f t="shared" si="2"/>
        <v>3276</v>
      </c>
      <c r="L22" s="291"/>
      <c r="M22" s="366"/>
    </row>
    <row r="23" spans="1:13" ht="25.5" customHeight="1" x14ac:dyDescent="0.25">
      <c r="A23" s="388">
        <v>17</v>
      </c>
      <c r="B23" s="417"/>
      <c r="C23" s="289" t="s">
        <v>521</v>
      </c>
      <c r="D23" s="290" t="s">
        <v>407</v>
      </c>
      <c r="E23" s="290" t="s">
        <v>393</v>
      </c>
      <c r="F23" s="291"/>
      <c r="G23" s="291">
        <v>7000</v>
      </c>
      <c r="H23" s="275">
        <f t="shared" si="0"/>
        <v>7280</v>
      </c>
      <c r="I23" s="275">
        <f t="shared" si="1"/>
        <v>3640</v>
      </c>
      <c r="J23" s="390"/>
      <c r="K23" s="275">
        <f t="shared" si="2"/>
        <v>3640</v>
      </c>
      <c r="L23" s="291"/>
      <c r="M23" s="366"/>
    </row>
    <row r="24" spans="1:13" ht="24" customHeight="1" x14ac:dyDescent="0.25">
      <c r="A24" s="386">
        <v>18</v>
      </c>
      <c r="B24" s="267"/>
      <c r="C24" s="270" t="s">
        <v>460</v>
      </c>
      <c r="D24" s="43" t="s">
        <v>467</v>
      </c>
      <c r="E24" s="285" t="s">
        <v>393</v>
      </c>
      <c r="F24" s="275"/>
      <c r="G24" s="275">
        <v>6300</v>
      </c>
      <c r="H24" s="275">
        <f t="shared" si="0"/>
        <v>6552</v>
      </c>
      <c r="I24" s="275">
        <f t="shared" si="1"/>
        <v>3276</v>
      </c>
      <c r="J24" s="390">
        <v>827039861</v>
      </c>
      <c r="K24" s="275">
        <f t="shared" si="2"/>
        <v>3276</v>
      </c>
      <c r="L24" s="226"/>
      <c r="M24" s="2"/>
    </row>
    <row r="25" spans="1:13" ht="22.5" customHeight="1" x14ac:dyDescent="0.25">
      <c r="A25" s="283"/>
      <c r="B25" s="283"/>
      <c r="C25" s="283"/>
      <c r="D25" s="283"/>
      <c r="E25" s="340" t="s">
        <v>135</v>
      </c>
      <c r="F25" s="284"/>
      <c r="G25" s="277">
        <f t="shared" ref="G25:I25" si="5">SUM(G7:G24)</f>
        <v>88718</v>
      </c>
      <c r="H25" s="277">
        <f t="shared" si="0"/>
        <v>92266.72</v>
      </c>
      <c r="I25" s="277">
        <f t="shared" si="5"/>
        <v>46133.36</v>
      </c>
      <c r="J25" s="389"/>
      <c r="K25" s="425">
        <f>SUM(K7:K24)</f>
        <v>46133.36</v>
      </c>
      <c r="L25" s="226"/>
    </row>
    <row r="26" spans="1:13" ht="15.75" customHeight="1" x14ac:dyDescent="0.25">
      <c r="L26" s="2"/>
    </row>
    <row r="27" spans="1:13" x14ac:dyDescent="0.25">
      <c r="B27" s="50"/>
      <c r="C27" s="517" t="s">
        <v>186</v>
      </c>
      <c r="D27" s="517"/>
      <c r="E27" s="99"/>
      <c r="F27" s="99"/>
      <c r="G27" s="99"/>
      <c r="H27" s="99"/>
      <c r="I27" s="486" t="s">
        <v>524</v>
      </c>
      <c r="J27" s="486"/>
      <c r="K27" s="486"/>
      <c r="L27" s="486"/>
    </row>
    <row r="28" spans="1:13" x14ac:dyDescent="0.25">
      <c r="B28" s="50"/>
      <c r="C28" s="452"/>
      <c r="D28" s="452"/>
      <c r="E28" s="99"/>
      <c r="F28" s="99"/>
      <c r="G28" s="99"/>
      <c r="H28" s="99"/>
      <c r="I28" s="420"/>
      <c r="J28" s="420"/>
      <c r="K28" s="420"/>
      <c r="L28" s="420"/>
    </row>
    <row r="29" spans="1:13" x14ac:dyDescent="0.25">
      <c r="A29" s="105"/>
      <c r="B29" s="105"/>
      <c r="C29" s="105"/>
      <c r="D29" s="106"/>
      <c r="E29" s="106"/>
      <c r="F29" s="106"/>
      <c r="G29" s="106"/>
      <c r="H29" s="106"/>
      <c r="I29" s="165"/>
      <c r="J29" s="165"/>
      <c r="K29" s="165"/>
      <c r="L29" s="165"/>
    </row>
    <row r="30" spans="1:13" x14ac:dyDescent="0.25">
      <c r="B30" s="50"/>
      <c r="C30" s="516" t="s">
        <v>468</v>
      </c>
      <c r="D30" s="516"/>
      <c r="E30" s="99"/>
      <c r="F30" s="99"/>
      <c r="G30" s="110"/>
      <c r="H30" s="110"/>
      <c r="I30" s="506" t="s">
        <v>469</v>
      </c>
      <c r="J30" s="506"/>
      <c r="K30" s="506"/>
      <c r="L30" s="506"/>
    </row>
    <row r="31" spans="1:13" x14ac:dyDescent="0.25">
      <c r="A31" s="227"/>
      <c r="B31" s="50"/>
      <c r="C31" s="50"/>
      <c r="D31" s="263"/>
      <c r="E31" s="263"/>
      <c r="F31" s="99"/>
      <c r="G31" s="99"/>
      <c r="H31" s="99"/>
      <c r="I31" s="50"/>
      <c r="J31" s="50"/>
      <c r="K31" s="109"/>
      <c r="L31" s="2"/>
    </row>
    <row r="32" spans="1:13" x14ac:dyDescent="0.25">
      <c r="A32" s="227"/>
      <c r="B32" s="50"/>
      <c r="C32" s="50"/>
      <c r="D32" s="263"/>
      <c r="E32" s="263"/>
      <c r="F32" s="99"/>
      <c r="G32" s="99"/>
      <c r="H32" s="99"/>
      <c r="I32" s="50"/>
      <c r="J32" s="50"/>
      <c r="K32" s="109"/>
      <c r="L32" s="2"/>
    </row>
  </sheetData>
  <sheetProtection selectLockedCells="1" selectUnlockedCells="1"/>
  <mergeCells count="8">
    <mergeCell ref="A4:L4"/>
    <mergeCell ref="A2:L2"/>
    <mergeCell ref="A3:L3"/>
    <mergeCell ref="I30:L30"/>
    <mergeCell ref="I27:L27"/>
    <mergeCell ref="C30:D30"/>
    <mergeCell ref="C27:D27"/>
    <mergeCell ref="A6:C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I25" sqref="I25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0.5703125" customWidth="1"/>
    <col min="6" max="6" width="12.42578125" customWidth="1"/>
    <col min="7" max="7" width="13" customWidth="1"/>
    <col min="8" max="8" width="32" customWidth="1"/>
    <col min="9" max="9" width="16.42578125" bestFit="1" customWidth="1"/>
    <col min="72" max="72" width="8.85546875" customWidth="1"/>
    <col min="73" max="73" width="23.140625" customWidth="1"/>
    <col min="74" max="74" width="53" customWidth="1"/>
    <col min="75" max="75" width="22.5703125" customWidth="1"/>
    <col min="328" max="328" width="8.85546875" customWidth="1"/>
    <col min="329" max="329" width="23.140625" customWidth="1"/>
    <col min="330" max="330" width="53" customWidth="1"/>
    <col min="331" max="331" width="22.5703125" customWidth="1"/>
    <col min="584" max="584" width="8.85546875" customWidth="1"/>
    <col min="585" max="585" width="23.140625" customWidth="1"/>
    <col min="586" max="586" width="53" customWidth="1"/>
    <col min="587" max="587" width="22.5703125" customWidth="1"/>
    <col min="840" max="840" width="8.85546875" customWidth="1"/>
    <col min="841" max="841" width="23.140625" customWidth="1"/>
    <col min="842" max="842" width="53" customWidth="1"/>
    <col min="843" max="843" width="22.5703125" customWidth="1"/>
    <col min="1096" max="1096" width="8.85546875" customWidth="1"/>
    <col min="1097" max="1097" width="23.140625" customWidth="1"/>
    <col min="1098" max="1098" width="53" customWidth="1"/>
    <col min="1099" max="1099" width="22.5703125" customWidth="1"/>
    <col min="1352" max="1352" width="8.85546875" customWidth="1"/>
    <col min="1353" max="1353" width="23.140625" customWidth="1"/>
    <col min="1354" max="1354" width="53" customWidth="1"/>
    <col min="1355" max="1355" width="22.5703125" customWidth="1"/>
    <col min="1608" max="1608" width="8.85546875" customWidth="1"/>
    <col min="1609" max="1609" width="23.140625" customWidth="1"/>
    <col min="1610" max="1610" width="53" customWidth="1"/>
    <col min="1611" max="1611" width="22.5703125" customWidth="1"/>
    <col min="1864" max="1864" width="8.85546875" customWidth="1"/>
    <col min="1865" max="1865" width="23.140625" customWidth="1"/>
    <col min="1866" max="1866" width="53" customWidth="1"/>
    <col min="1867" max="1867" width="22.5703125" customWidth="1"/>
    <col min="2120" max="2120" width="8.85546875" customWidth="1"/>
    <col min="2121" max="2121" width="23.140625" customWidth="1"/>
    <col min="2122" max="2122" width="53" customWidth="1"/>
    <col min="2123" max="2123" width="22.5703125" customWidth="1"/>
    <col min="2376" max="2376" width="8.85546875" customWidth="1"/>
    <col min="2377" max="2377" width="23.140625" customWidth="1"/>
    <col min="2378" max="2378" width="53" customWidth="1"/>
    <col min="2379" max="2379" width="22.5703125" customWidth="1"/>
    <col min="2632" max="2632" width="8.85546875" customWidth="1"/>
    <col min="2633" max="2633" width="23.140625" customWidth="1"/>
    <col min="2634" max="2634" width="53" customWidth="1"/>
    <col min="2635" max="2635" width="22.5703125" customWidth="1"/>
    <col min="2888" max="2888" width="8.85546875" customWidth="1"/>
    <col min="2889" max="2889" width="23.140625" customWidth="1"/>
    <col min="2890" max="2890" width="53" customWidth="1"/>
    <col min="2891" max="2891" width="22.5703125" customWidth="1"/>
    <col min="3144" max="3144" width="8.85546875" customWidth="1"/>
    <col min="3145" max="3145" width="23.140625" customWidth="1"/>
    <col min="3146" max="3146" width="53" customWidth="1"/>
    <col min="3147" max="3147" width="22.5703125" customWidth="1"/>
    <col min="3400" max="3400" width="8.85546875" customWidth="1"/>
    <col min="3401" max="3401" width="23.140625" customWidth="1"/>
    <col min="3402" max="3402" width="53" customWidth="1"/>
    <col min="3403" max="3403" width="22.5703125" customWidth="1"/>
    <col min="3656" max="3656" width="8.85546875" customWidth="1"/>
    <col min="3657" max="3657" width="23.140625" customWidth="1"/>
    <col min="3658" max="3658" width="53" customWidth="1"/>
    <col min="3659" max="3659" width="22.5703125" customWidth="1"/>
    <col min="3912" max="3912" width="8.85546875" customWidth="1"/>
    <col min="3913" max="3913" width="23.140625" customWidth="1"/>
    <col min="3914" max="3914" width="53" customWidth="1"/>
    <col min="3915" max="3915" width="22.5703125" customWidth="1"/>
    <col min="4168" max="4168" width="8.85546875" customWidth="1"/>
    <col min="4169" max="4169" width="23.140625" customWidth="1"/>
    <col min="4170" max="4170" width="53" customWidth="1"/>
    <col min="4171" max="4171" width="22.5703125" customWidth="1"/>
    <col min="4424" max="4424" width="8.85546875" customWidth="1"/>
    <col min="4425" max="4425" width="23.140625" customWidth="1"/>
    <col min="4426" max="4426" width="53" customWidth="1"/>
    <col min="4427" max="4427" width="22.5703125" customWidth="1"/>
    <col min="4680" max="4680" width="8.85546875" customWidth="1"/>
    <col min="4681" max="4681" width="23.140625" customWidth="1"/>
    <col min="4682" max="4682" width="53" customWidth="1"/>
    <col min="4683" max="4683" width="22.5703125" customWidth="1"/>
    <col min="4936" max="4936" width="8.85546875" customWidth="1"/>
    <col min="4937" max="4937" width="23.140625" customWidth="1"/>
    <col min="4938" max="4938" width="53" customWidth="1"/>
    <col min="4939" max="4939" width="22.5703125" customWidth="1"/>
    <col min="5192" max="5192" width="8.85546875" customWidth="1"/>
    <col min="5193" max="5193" width="23.140625" customWidth="1"/>
    <col min="5194" max="5194" width="53" customWidth="1"/>
    <col min="5195" max="5195" width="22.5703125" customWidth="1"/>
    <col min="5448" max="5448" width="8.85546875" customWidth="1"/>
    <col min="5449" max="5449" width="23.140625" customWidth="1"/>
    <col min="5450" max="5450" width="53" customWidth="1"/>
    <col min="5451" max="5451" width="22.5703125" customWidth="1"/>
    <col min="5704" max="5704" width="8.85546875" customWidth="1"/>
    <col min="5705" max="5705" width="23.140625" customWidth="1"/>
    <col min="5706" max="5706" width="53" customWidth="1"/>
    <col min="5707" max="5707" width="22.5703125" customWidth="1"/>
    <col min="5960" max="5960" width="8.85546875" customWidth="1"/>
    <col min="5961" max="5961" width="23.140625" customWidth="1"/>
    <col min="5962" max="5962" width="53" customWidth="1"/>
    <col min="5963" max="5963" width="22.5703125" customWidth="1"/>
    <col min="6216" max="6216" width="8.85546875" customWidth="1"/>
    <col min="6217" max="6217" width="23.140625" customWidth="1"/>
    <col min="6218" max="6218" width="53" customWidth="1"/>
    <col min="6219" max="6219" width="22.5703125" customWidth="1"/>
    <col min="6472" max="6472" width="8.85546875" customWidth="1"/>
    <col min="6473" max="6473" width="23.140625" customWidth="1"/>
    <col min="6474" max="6474" width="53" customWidth="1"/>
    <col min="6475" max="6475" width="22.5703125" customWidth="1"/>
    <col min="6728" max="6728" width="8.85546875" customWidth="1"/>
    <col min="6729" max="6729" width="23.140625" customWidth="1"/>
    <col min="6730" max="6730" width="53" customWidth="1"/>
    <col min="6731" max="6731" width="22.5703125" customWidth="1"/>
    <col min="6984" max="6984" width="8.85546875" customWidth="1"/>
    <col min="6985" max="6985" width="23.140625" customWidth="1"/>
    <col min="6986" max="6986" width="53" customWidth="1"/>
    <col min="6987" max="6987" width="22.5703125" customWidth="1"/>
    <col min="7240" max="7240" width="8.85546875" customWidth="1"/>
    <col min="7241" max="7241" width="23.140625" customWidth="1"/>
    <col min="7242" max="7242" width="53" customWidth="1"/>
    <col min="7243" max="7243" width="22.5703125" customWidth="1"/>
    <col min="7496" max="7496" width="8.85546875" customWidth="1"/>
    <col min="7497" max="7497" width="23.140625" customWidth="1"/>
    <col min="7498" max="7498" width="53" customWidth="1"/>
    <col min="7499" max="7499" width="22.5703125" customWidth="1"/>
    <col min="7752" max="7752" width="8.85546875" customWidth="1"/>
    <col min="7753" max="7753" width="23.140625" customWidth="1"/>
    <col min="7754" max="7754" width="53" customWidth="1"/>
    <col min="7755" max="7755" width="22.5703125" customWidth="1"/>
    <col min="8008" max="8008" width="8.85546875" customWidth="1"/>
    <col min="8009" max="8009" width="23.140625" customWidth="1"/>
    <col min="8010" max="8010" width="53" customWidth="1"/>
    <col min="8011" max="8011" width="22.5703125" customWidth="1"/>
    <col min="8264" max="8264" width="8.85546875" customWidth="1"/>
    <col min="8265" max="8265" width="23.140625" customWidth="1"/>
    <col min="8266" max="8266" width="53" customWidth="1"/>
    <col min="8267" max="8267" width="22.5703125" customWidth="1"/>
    <col min="8520" max="8520" width="8.85546875" customWidth="1"/>
    <col min="8521" max="8521" width="23.140625" customWidth="1"/>
    <col min="8522" max="8522" width="53" customWidth="1"/>
    <col min="8523" max="8523" width="22.5703125" customWidth="1"/>
    <col min="8776" max="8776" width="8.85546875" customWidth="1"/>
    <col min="8777" max="8777" width="23.140625" customWidth="1"/>
    <col min="8778" max="8778" width="53" customWidth="1"/>
    <col min="8779" max="8779" width="22.5703125" customWidth="1"/>
    <col min="9032" max="9032" width="8.85546875" customWidth="1"/>
    <col min="9033" max="9033" width="23.140625" customWidth="1"/>
    <col min="9034" max="9034" width="53" customWidth="1"/>
    <col min="9035" max="9035" width="22.5703125" customWidth="1"/>
    <col min="9288" max="9288" width="8.85546875" customWidth="1"/>
    <col min="9289" max="9289" width="23.140625" customWidth="1"/>
    <col min="9290" max="9290" width="53" customWidth="1"/>
    <col min="9291" max="9291" width="22.5703125" customWidth="1"/>
    <col min="9544" max="9544" width="8.85546875" customWidth="1"/>
    <col min="9545" max="9545" width="23.140625" customWidth="1"/>
    <col min="9546" max="9546" width="53" customWidth="1"/>
    <col min="9547" max="9547" width="22.5703125" customWidth="1"/>
    <col min="9800" max="9800" width="8.85546875" customWidth="1"/>
    <col min="9801" max="9801" width="23.140625" customWidth="1"/>
    <col min="9802" max="9802" width="53" customWidth="1"/>
    <col min="9803" max="9803" width="22.5703125" customWidth="1"/>
    <col min="10056" max="10056" width="8.85546875" customWidth="1"/>
    <col min="10057" max="10057" width="23.140625" customWidth="1"/>
    <col min="10058" max="10058" width="53" customWidth="1"/>
    <col min="10059" max="10059" width="22.5703125" customWidth="1"/>
    <col min="10312" max="10312" width="8.85546875" customWidth="1"/>
    <col min="10313" max="10313" width="23.140625" customWidth="1"/>
    <col min="10314" max="10314" width="53" customWidth="1"/>
    <col min="10315" max="10315" width="22.5703125" customWidth="1"/>
    <col min="10568" max="10568" width="8.85546875" customWidth="1"/>
    <col min="10569" max="10569" width="23.140625" customWidth="1"/>
    <col min="10570" max="10570" width="53" customWidth="1"/>
    <col min="10571" max="10571" width="22.5703125" customWidth="1"/>
    <col min="10824" max="10824" width="8.85546875" customWidth="1"/>
    <col min="10825" max="10825" width="23.140625" customWidth="1"/>
    <col min="10826" max="10826" width="53" customWidth="1"/>
    <col min="10827" max="10827" width="22.5703125" customWidth="1"/>
    <col min="11080" max="11080" width="8.85546875" customWidth="1"/>
    <col min="11081" max="11081" width="23.140625" customWidth="1"/>
    <col min="11082" max="11082" width="53" customWidth="1"/>
    <col min="11083" max="11083" width="22.5703125" customWidth="1"/>
    <col min="11336" max="11336" width="8.85546875" customWidth="1"/>
    <col min="11337" max="11337" width="23.140625" customWidth="1"/>
    <col min="11338" max="11338" width="53" customWidth="1"/>
    <col min="11339" max="11339" width="22.5703125" customWidth="1"/>
    <col min="11592" max="11592" width="8.85546875" customWidth="1"/>
    <col min="11593" max="11593" width="23.140625" customWidth="1"/>
    <col min="11594" max="11594" width="53" customWidth="1"/>
    <col min="11595" max="11595" width="22.5703125" customWidth="1"/>
    <col min="11848" max="11848" width="8.85546875" customWidth="1"/>
    <col min="11849" max="11849" width="23.140625" customWidth="1"/>
    <col min="11850" max="11850" width="53" customWidth="1"/>
    <col min="11851" max="11851" width="22.5703125" customWidth="1"/>
    <col min="12104" max="12104" width="8.85546875" customWidth="1"/>
    <col min="12105" max="12105" width="23.140625" customWidth="1"/>
    <col min="12106" max="12106" width="53" customWidth="1"/>
    <col min="12107" max="12107" width="22.5703125" customWidth="1"/>
    <col min="12360" max="12360" width="8.85546875" customWidth="1"/>
    <col min="12361" max="12361" width="23.140625" customWidth="1"/>
    <col min="12362" max="12362" width="53" customWidth="1"/>
    <col min="12363" max="12363" width="22.5703125" customWidth="1"/>
    <col min="12616" max="12616" width="8.85546875" customWidth="1"/>
    <col min="12617" max="12617" width="23.140625" customWidth="1"/>
    <col min="12618" max="12618" width="53" customWidth="1"/>
    <col min="12619" max="12619" width="22.5703125" customWidth="1"/>
    <col min="12872" max="12872" width="8.85546875" customWidth="1"/>
    <col min="12873" max="12873" width="23.140625" customWidth="1"/>
    <col min="12874" max="12874" width="53" customWidth="1"/>
    <col min="12875" max="12875" width="22.5703125" customWidth="1"/>
    <col min="13128" max="13128" width="8.85546875" customWidth="1"/>
    <col min="13129" max="13129" width="23.140625" customWidth="1"/>
    <col min="13130" max="13130" width="53" customWidth="1"/>
    <col min="13131" max="13131" width="22.5703125" customWidth="1"/>
    <col min="13384" max="13384" width="8.85546875" customWidth="1"/>
    <col min="13385" max="13385" width="23.140625" customWidth="1"/>
    <col min="13386" max="13386" width="53" customWidth="1"/>
    <col min="13387" max="13387" width="22.5703125" customWidth="1"/>
    <col min="13640" max="13640" width="8.85546875" customWidth="1"/>
    <col min="13641" max="13641" width="23.140625" customWidth="1"/>
    <col min="13642" max="13642" width="53" customWidth="1"/>
    <col min="13643" max="13643" width="22.5703125" customWidth="1"/>
    <col min="13896" max="13896" width="8.85546875" customWidth="1"/>
    <col min="13897" max="13897" width="23.140625" customWidth="1"/>
    <col min="13898" max="13898" width="53" customWidth="1"/>
    <col min="13899" max="13899" width="22.5703125" customWidth="1"/>
    <col min="14152" max="14152" width="8.85546875" customWidth="1"/>
    <col min="14153" max="14153" width="23.140625" customWidth="1"/>
    <col min="14154" max="14154" width="53" customWidth="1"/>
    <col min="14155" max="14155" width="22.5703125" customWidth="1"/>
    <col min="14408" max="14408" width="8.85546875" customWidth="1"/>
    <col min="14409" max="14409" width="23.140625" customWidth="1"/>
    <col min="14410" max="14410" width="53" customWidth="1"/>
    <col min="14411" max="14411" width="22.5703125" customWidth="1"/>
    <col min="14664" max="14664" width="8.85546875" customWidth="1"/>
    <col min="14665" max="14665" width="23.140625" customWidth="1"/>
    <col min="14666" max="14666" width="53" customWidth="1"/>
    <col min="14667" max="14667" width="22.5703125" customWidth="1"/>
    <col min="14920" max="14920" width="8.85546875" customWidth="1"/>
    <col min="14921" max="14921" width="23.140625" customWidth="1"/>
    <col min="14922" max="14922" width="53" customWidth="1"/>
    <col min="14923" max="14923" width="22.5703125" customWidth="1"/>
    <col min="15176" max="15176" width="8.85546875" customWidth="1"/>
    <col min="15177" max="15177" width="23.140625" customWidth="1"/>
    <col min="15178" max="15178" width="53" customWidth="1"/>
    <col min="15179" max="15179" width="22.5703125" customWidth="1"/>
    <col min="15432" max="15432" width="8.85546875" customWidth="1"/>
    <col min="15433" max="15433" width="23.140625" customWidth="1"/>
    <col min="15434" max="15434" width="53" customWidth="1"/>
    <col min="15435" max="15435" width="22.5703125" customWidth="1"/>
    <col min="15688" max="15688" width="8.85546875" customWidth="1"/>
    <col min="15689" max="15689" width="23.140625" customWidth="1"/>
    <col min="15690" max="15690" width="53" customWidth="1"/>
    <col min="15691" max="15691" width="22.5703125" customWidth="1"/>
    <col min="15944" max="15944" width="8.85546875" customWidth="1"/>
    <col min="15945" max="15945" width="23.140625" customWidth="1"/>
    <col min="15946" max="15946" width="53" customWidth="1"/>
    <col min="15947" max="15947" width="22.5703125" customWidth="1"/>
  </cols>
  <sheetData>
    <row r="1" spans="1:9" ht="15.75" x14ac:dyDescent="0.25">
      <c r="A1" s="571" t="s">
        <v>484</v>
      </c>
      <c r="B1" s="571"/>
      <c r="C1" s="571"/>
      <c r="D1" s="571"/>
      <c r="E1" s="571"/>
      <c r="F1" s="571"/>
      <c r="G1" s="571"/>
      <c r="H1" s="571"/>
    </row>
    <row r="2" spans="1:9" ht="24" customHeight="1" x14ac:dyDescent="0.25">
      <c r="A2" s="572" t="s">
        <v>489</v>
      </c>
      <c r="B2" s="572"/>
      <c r="C2" s="572"/>
      <c r="D2" s="572"/>
      <c r="E2" s="572"/>
      <c r="F2" s="572"/>
      <c r="G2" s="572"/>
      <c r="H2" s="572"/>
    </row>
    <row r="3" spans="1:9" ht="28.5" customHeight="1" x14ac:dyDescent="0.4">
      <c r="A3" s="572" t="s">
        <v>547</v>
      </c>
      <c r="B3" s="572"/>
      <c r="C3" s="572"/>
      <c r="D3" s="572"/>
      <c r="E3" s="572"/>
      <c r="F3" s="572"/>
      <c r="G3" s="572"/>
      <c r="H3" s="572"/>
    </row>
    <row r="4" spans="1:9" ht="1.1499999999999999" customHeight="1" thickBot="1" x14ac:dyDescent="0.3">
      <c r="B4" s="206"/>
      <c r="C4" s="206"/>
      <c r="H4" s="176"/>
    </row>
    <row r="5" spans="1:9" ht="29.25" customHeight="1" x14ac:dyDescent="0.25">
      <c r="A5" s="439" t="s">
        <v>401</v>
      </c>
      <c r="B5" s="439" t="s">
        <v>3</v>
      </c>
      <c r="C5" s="439"/>
      <c r="D5" s="439" t="s">
        <v>330</v>
      </c>
      <c r="E5" s="440" t="s">
        <v>400</v>
      </c>
      <c r="F5" s="451" t="s">
        <v>209</v>
      </c>
      <c r="G5" s="434" t="s">
        <v>170</v>
      </c>
      <c r="H5" s="441" t="s">
        <v>14</v>
      </c>
    </row>
    <row r="6" spans="1:9" s="325" customFormat="1" ht="31.5" customHeight="1" x14ac:dyDescent="0.25">
      <c r="A6" s="411">
        <v>1</v>
      </c>
      <c r="B6" s="341" t="s">
        <v>448</v>
      </c>
      <c r="C6" s="392"/>
      <c r="D6" s="391" t="s">
        <v>420</v>
      </c>
      <c r="E6" s="427">
        <v>420</v>
      </c>
      <c r="F6" s="427">
        <f>G6*2</f>
        <v>873.6</v>
      </c>
      <c r="G6" s="426">
        <f>E6+(0.04*E6)</f>
        <v>436.8</v>
      </c>
      <c r="H6" s="342"/>
      <c r="I6" s="343"/>
    </row>
    <row r="7" spans="1:9" s="325" customFormat="1" ht="30.75" customHeight="1" x14ac:dyDescent="0.25">
      <c r="A7" s="411">
        <v>2</v>
      </c>
      <c r="B7" s="341" t="s">
        <v>448</v>
      </c>
      <c r="C7" s="392"/>
      <c r="D7" s="391" t="s">
        <v>427</v>
      </c>
      <c r="E7" s="427">
        <v>350</v>
      </c>
      <c r="F7" s="427">
        <f>G7*2</f>
        <v>728</v>
      </c>
      <c r="G7" s="426">
        <f t="shared" ref="G7:G11" si="0">E7+(0.04*E7)</f>
        <v>364</v>
      </c>
      <c r="H7" s="342"/>
      <c r="I7" s="343"/>
    </row>
    <row r="8" spans="1:9" s="325" customFormat="1" ht="29.25" customHeight="1" x14ac:dyDescent="0.25">
      <c r="A8" s="411">
        <v>3</v>
      </c>
      <c r="B8" s="362" t="s">
        <v>507</v>
      </c>
      <c r="C8" s="392">
        <v>827040134</v>
      </c>
      <c r="D8" s="391" t="s">
        <v>171</v>
      </c>
      <c r="E8" s="427">
        <v>1150</v>
      </c>
      <c r="F8" s="427">
        <f t="shared" ref="F8:F11" si="1">G8*2</f>
        <v>2392</v>
      </c>
      <c r="G8" s="426">
        <f t="shared" si="0"/>
        <v>1196</v>
      </c>
      <c r="H8" s="342"/>
    </row>
    <row r="9" spans="1:9" s="325" customFormat="1" ht="29.25" customHeight="1" x14ac:dyDescent="0.25">
      <c r="A9" s="411">
        <v>4</v>
      </c>
      <c r="B9" s="341" t="s">
        <v>478</v>
      </c>
      <c r="C9" s="392"/>
      <c r="D9" s="391" t="s">
        <v>424</v>
      </c>
      <c r="E9" s="427">
        <v>700</v>
      </c>
      <c r="F9" s="427">
        <f t="shared" si="1"/>
        <v>1456</v>
      </c>
      <c r="G9" s="426">
        <f t="shared" si="0"/>
        <v>728</v>
      </c>
      <c r="H9" s="342"/>
    </row>
    <row r="10" spans="1:9" s="325" customFormat="1" ht="29.25" customHeight="1" x14ac:dyDescent="0.25">
      <c r="A10" s="411">
        <v>5</v>
      </c>
      <c r="B10" s="341" t="s">
        <v>425</v>
      </c>
      <c r="C10" s="392"/>
      <c r="D10" s="391" t="s">
        <v>426</v>
      </c>
      <c r="E10" s="427">
        <v>498</v>
      </c>
      <c r="F10" s="427">
        <f t="shared" si="1"/>
        <v>1035.8399999999999</v>
      </c>
      <c r="G10" s="426">
        <f t="shared" si="0"/>
        <v>517.91999999999996</v>
      </c>
      <c r="H10" s="342"/>
    </row>
    <row r="11" spans="1:9" s="325" customFormat="1" ht="30.75" customHeight="1" x14ac:dyDescent="0.25">
      <c r="A11" s="401">
        <v>6</v>
      </c>
      <c r="B11" s="341" t="s">
        <v>506</v>
      </c>
      <c r="C11" s="392">
        <v>827039535</v>
      </c>
      <c r="D11" s="391" t="s">
        <v>456</v>
      </c>
      <c r="E11" s="427">
        <v>1150</v>
      </c>
      <c r="F11" s="427">
        <f t="shared" si="1"/>
        <v>2392</v>
      </c>
      <c r="G11" s="426">
        <f t="shared" si="0"/>
        <v>1196</v>
      </c>
      <c r="H11" s="344"/>
      <c r="I11" s="345"/>
    </row>
    <row r="12" spans="1:9" s="2" customFormat="1" ht="21" customHeight="1" x14ac:dyDescent="0.3">
      <c r="D12" s="205" t="s">
        <v>172</v>
      </c>
      <c r="E12" s="394">
        <f>SUM(E6:E11)</f>
        <v>4268</v>
      </c>
      <c r="F12" s="394"/>
      <c r="G12" s="394">
        <f>SUM(G6:G11)</f>
        <v>4438.72</v>
      </c>
    </row>
    <row r="13" spans="1:9" s="2" customFormat="1" ht="21" customHeight="1" x14ac:dyDescent="0.3">
      <c r="D13" s="250"/>
      <c r="E13" s="251"/>
      <c r="F13" s="251"/>
      <c r="G13" s="251"/>
    </row>
    <row r="14" spans="1:9" s="2" customFormat="1" ht="21" customHeight="1" x14ac:dyDescent="0.3">
      <c r="D14" s="250"/>
      <c r="E14" s="251"/>
      <c r="F14" s="251"/>
      <c r="G14" s="251"/>
    </row>
    <row r="15" spans="1:9" s="2" customFormat="1" ht="21" customHeight="1" x14ac:dyDescent="0.25">
      <c r="B15" s="99"/>
      <c r="C15" s="99"/>
      <c r="D15" s="50"/>
      <c r="E15" s="165"/>
      <c r="F15" s="165"/>
      <c r="G15" s="165"/>
      <c r="H15" s="99"/>
      <c r="I15" s="99"/>
    </row>
    <row r="16" spans="1:9" s="2" customFormat="1" ht="22.5" customHeight="1" x14ac:dyDescent="0.25">
      <c r="B16" s="50"/>
      <c r="C16" s="50"/>
      <c r="D16" s="50"/>
      <c r="E16" s="165"/>
      <c r="F16" s="165"/>
      <c r="G16" s="165"/>
      <c r="H16" s="99"/>
      <c r="I16" s="99"/>
    </row>
    <row r="17" spans="1:9" s="2" customFormat="1" ht="22.5" customHeight="1" x14ac:dyDescent="0.25">
      <c r="B17" s="261" t="s">
        <v>26</v>
      </c>
      <c r="C17" s="371"/>
      <c r="D17" s="486" t="s">
        <v>524</v>
      </c>
      <c r="E17" s="486"/>
      <c r="F17" s="486"/>
      <c r="G17" s="486"/>
      <c r="H17" s="486"/>
      <c r="I17" s="97"/>
    </row>
    <row r="18" spans="1:9" s="2" customFormat="1" ht="34.5" customHeight="1" x14ac:dyDescent="0.25">
      <c r="B18" s="262"/>
      <c r="C18" s="372"/>
      <c r="D18" s="258"/>
      <c r="E18" s="486"/>
      <c r="F18" s="486"/>
      <c r="G18" s="486"/>
      <c r="H18" s="486"/>
      <c r="I18" s="99"/>
    </row>
    <row r="19" spans="1:9" s="2" customFormat="1" ht="34.5" customHeight="1" x14ac:dyDescent="0.25">
      <c r="B19" s="450" t="s">
        <v>468</v>
      </c>
      <c r="C19" s="372"/>
      <c r="D19" s="506" t="s">
        <v>499</v>
      </c>
      <c r="E19" s="506"/>
      <c r="F19" s="506"/>
      <c r="G19" s="506"/>
      <c r="H19" s="506"/>
      <c r="I19" s="99"/>
    </row>
    <row r="20" spans="1:9" s="2" customFormat="1" ht="34.5" customHeight="1" x14ac:dyDescent="0.25">
      <c r="B20" s="240"/>
      <c r="C20" s="372"/>
      <c r="D20" s="239"/>
      <c r="E20" s="239"/>
      <c r="F20" s="420"/>
      <c r="G20" s="276"/>
      <c r="H20" s="239"/>
      <c r="I20" s="99"/>
    </row>
    <row r="21" spans="1:9" s="2" customFormat="1" ht="34.5" customHeight="1" x14ac:dyDescent="0.25">
      <c r="B21" s="456"/>
      <c r="C21" s="456"/>
      <c r="D21" s="454"/>
      <c r="E21" s="454"/>
      <c r="F21" s="454"/>
      <c r="G21" s="454"/>
      <c r="H21" s="454"/>
      <c r="I21" s="99"/>
    </row>
    <row r="22" spans="1:9" s="2" customFormat="1" ht="34.5" customHeight="1" x14ac:dyDescent="0.25">
      <c r="B22" s="240"/>
      <c r="C22" s="372"/>
      <c r="D22" s="239"/>
      <c r="E22" s="239"/>
      <c r="F22" s="420"/>
      <c r="G22" s="276"/>
      <c r="H22" s="239"/>
      <c r="I22" s="99"/>
    </row>
    <row r="23" spans="1:9" s="2" customFormat="1" ht="34.5" customHeight="1" x14ac:dyDescent="0.25">
      <c r="B23" s="456"/>
      <c r="C23" s="456"/>
      <c r="D23" s="454"/>
      <c r="E23" s="454"/>
      <c r="F23" s="454"/>
      <c r="G23" s="454"/>
      <c r="H23" s="454"/>
      <c r="I23" s="99"/>
    </row>
    <row r="24" spans="1:9" s="2" customFormat="1" ht="34.5" customHeight="1" x14ac:dyDescent="0.25">
      <c r="B24" s="269"/>
      <c r="C24" s="372"/>
      <c r="D24" s="268"/>
      <c r="E24" s="268"/>
      <c r="F24" s="420"/>
      <c r="G24" s="276"/>
      <c r="H24" s="268"/>
      <c r="I24" s="99"/>
    </row>
    <row r="25" spans="1:9" s="2" customFormat="1" ht="34.5" customHeight="1" x14ac:dyDescent="0.25">
      <c r="B25" s="269"/>
      <c r="C25" s="372"/>
      <c r="D25" s="268"/>
      <c r="E25" s="268"/>
      <c r="F25" s="420"/>
      <c r="G25" s="276"/>
      <c r="H25" s="268"/>
      <c r="I25" s="99"/>
    </row>
    <row r="26" spans="1:9" s="2" customFormat="1" ht="34.5" customHeight="1" x14ac:dyDescent="0.25">
      <c r="B26" s="269"/>
      <c r="C26" s="372"/>
      <c r="D26" s="268"/>
      <c r="E26" s="268"/>
      <c r="F26" s="420"/>
      <c r="G26" s="276"/>
      <c r="H26" s="268"/>
      <c r="I26" s="99"/>
    </row>
    <row r="27" spans="1:9" s="2" customFormat="1" ht="29.25" customHeight="1" x14ac:dyDescent="0.25">
      <c r="B27" s="91"/>
      <c r="C27" s="91"/>
      <c r="D27" s="92"/>
      <c r="E27" s="80"/>
      <c r="F27" s="80"/>
      <c r="G27" s="80"/>
      <c r="H27" s="81"/>
      <c r="I27" s="81"/>
    </row>
    <row r="28" spans="1:9" s="2" customFormat="1" ht="29.25" customHeight="1" x14ac:dyDescent="0.25">
      <c r="B28" s="91"/>
      <c r="C28" s="91"/>
      <c r="D28" s="92"/>
      <c r="E28" s="80"/>
      <c r="F28" s="80"/>
      <c r="G28" s="80"/>
      <c r="H28" s="238"/>
      <c r="I28" s="238"/>
    </row>
    <row r="29" spans="1:9" s="2" customFormat="1" ht="23.25" customHeight="1" x14ac:dyDescent="0.25">
      <c r="A29" s="571" t="s">
        <v>485</v>
      </c>
      <c r="B29" s="571"/>
      <c r="C29" s="571"/>
      <c r="D29" s="571"/>
      <c r="E29" s="571"/>
      <c r="F29" s="571"/>
      <c r="G29" s="571"/>
      <c r="H29" s="571"/>
      <c r="I29" s="249"/>
    </row>
    <row r="30" spans="1:9" s="2" customFormat="1" ht="24.75" customHeight="1" x14ac:dyDescent="0.25">
      <c r="A30" s="573" t="s">
        <v>399</v>
      </c>
      <c r="B30" s="573"/>
      <c r="C30" s="573"/>
      <c r="D30" s="573"/>
      <c r="E30" s="573"/>
      <c r="F30" s="573"/>
      <c r="G30" s="573"/>
      <c r="H30" s="573"/>
      <c r="I30" s="249"/>
    </row>
    <row r="31" spans="1:9" s="2" customFormat="1" ht="24" customHeight="1" x14ac:dyDescent="0.35">
      <c r="A31" s="572" t="s">
        <v>548</v>
      </c>
      <c r="B31" s="572"/>
      <c r="C31" s="572"/>
      <c r="D31" s="572"/>
      <c r="E31" s="572"/>
      <c r="F31" s="572"/>
      <c r="G31" s="572"/>
      <c r="H31" s="572"/>
      <c r="I31" s="249"/>
    </row>
    <row r="32" spans="1:9" s="2" customFormat="1" ht="25.5" customHeight="1" x14ac:dyDescent="0.25">
      <c r="B32" s="243"/>
      <c r="C32" s="243"/>
      <c r="D32" s="242"/>
      <c r="E32" s="219"/>
      <c r="F32" s="219"/>
      <c r="G32" s="219"/>
      <c r="H32" s="249"/>
      <c r="I32" s="249"/>
    </row>
    <row r="33" spans="1:9" s="2" customFormat="1" ht="23.25" customHeight="1" x14ac:dyDescent="0.3">
      <c r="A33" s="442" t="s">
        <v>401</v>
      </c>
      <c r="B33" s="443" t="s">
        <v>3</v>
      </c>
      <c r="C33" s="444" t="s">
        <v>278</v>
      </c>
      <c r="D33" s="443" t="s">
        <v>330</v>
      </c>
      <c r="E33" s="442" t="s">
        <v>400</v>
      </c>
      <c r="F33" s="442"/>
      <c r="G33" s="445" t="s">
        <v>523</v>
      </c>
      <c r="H33" s="446" t="s">
        <v>14</v>
      </c>
      <c r="I33" s="249"/>
    </row>
    <row r="34" spans="1:9" s="2" customFormat="1" ht="24.75" customHeight="1" x14ac:dyDescent="0.3">
      <c r="A34" s="409">
        <v>1</v>
      </c>
      <c r="B34" s="356" t="s">
        <v>403</v>
      </c>
      <c r="C34" s="396">
        <v>827039950</v>
      </c>
      <c r="D34" s="428" t="s">
        <v>404</v>
      </c>
      <c r="E34" s="175">
        <v>1360</v>
      </c>
      <c r="F34" s="175"/>
      <c r="G34" s="18">
        <f>E34+(0.04*E34)</f>
        <v>1414.4</v>
      </c>
      <c r="H34" s="430"/>
      <c r="I34" s="249"/>
    </row>
    <row r="35" spans="1:9" s="2" customFormat="1" ht="24.75" customHeight="1" x14ac:dyDescent="0.3">
      <c r="A35" s="409">
        <v>2</v>
      </c>
      <c r="B35" s="356" t="s">
        <v>515</v>
      </c>
      <c r="C35" s="396">
        <v>827039683</v>
      </c>
      <c r="D35" s="357" t="s">
        <v>418</v>
      </c>
      <c r="E35" s="175">
        <v>1150</v>
      </c>
      <c r="F35" s="175"/>
      <c r="G35" s="18">
        <f t="shared" ref="G35:G38" si="2">E35+(0.04*E35)</f>
        <v>1196</v>
      </c>
      <c r="H35" s="430"/>
      <c r="I35" s="249"/>
    </row>
    <row r="36" spans="1:9" s="2" customFormat="1" ht="30.75" customHeight="1" x14ac:dyDescent="0.3">
      <c r="A36" s="402">
        <v>3</v>
      </c>
      <c r="B36" s="356" t="s">
        <v>508</v>
      </c>
      <c r="C36" s="396">
        <v>827040339</v>
      </c>
      <c r="D36" s="357" t="s">
        <v>428</v>
      </c>
      <c r="E36" s="175">
        <v>1150</v>
      </c>
      <c r="F36" s="175"/>
      <c r="G36" s="18">
        <f t="shared" si="2"/>
        <v>1196</v>
      </c>
      <c r="H36" s="430"/>
      <c r="I36" s="249"/>
    </row>
    <row r="37" spans="1:9" s="2" customFormat="1" ht="24.75" customHeight="1" x14ac:dyDescent="0.3">
      <c r="A37" s="403">
        <v>4</v>
      </c>
      <c r="B37" s="395" t="s">
        <v>500</v>
      </c>
      <c r="C37" s="397">
        <v>827039713</v>
      </c>
      <c r="D37" s="429" t="s">
        <v>501</v>
      </c>
      <c r="E37" s="393">
        <v>420</v>
      </c>
      <c r="F37" s="393"/>
      <c r="G37" s="18">
        <f t="shared" si="2"/>
        <v>436.8</v>
      </c>
      <c r="H37" s="431"/>
      <c r="I37" s="249"/>
    </row>
    <row r="38" spans="1:9" s="2" customFormat="1" ht="26.25" customHeight="1" x14ac:dyDescent="0.3">
      <c r="A38" s="16"/>
      <c r="B38" s="16"/>
      <c r="C38" s="16"/>
      <c r="D38" s="205" t="s">
        <v>172</v>
      </c>
      <c r="E38" s="394">
        <f>SUM(E34:E37)</f>
        <v>4080</v>
      </c>
      <c r="F38" s="394"/>
      <c r="G38" s="432">
        <f t="shared" si="2"/>
        <v>4243.2</v>
      </c>
      <c r="H38" s="16"/>
      <c r="I38" s="249"/>
    </row>
    <row r="39" spans="1:9" s="2" customFormat="1" ht="30" customHeight="1" x14ac:dyDescent="0.25">
      <c r="B39" s="244"/>
      <c r="C39" s="244"/>
      <c r="D39" s="245"/>
      <c r="E39" s="219"/>
      <c r="F39" s="219"/>
      <c r="G39" s="219"/>
      <c r="H39" s="249"/>
      <c r="I39" s="249"/>
    </row>
    <row r="40" spans="1:9" s="2" customFormat="1" ht="30" customHeight="1" x14ac:dyDescent="0.25">
      <c r="B40" s="244"/>
      <c r="C40" s="244"/>
      <c r="D40" s="245"/>
      <c r="E40" s="219"/>
      <c r="F40" s="219"/>
      <c r="G40" s="219"/>
      <c r="H40" s="249"/>
      <c r="I40" s="249"/>
    </row>
    <row r="41" spans="1:9" s="2" customFormat="1" ht="30" customHeight="1" x14ac:dyDescent="0.25">
      <c r="B41" s="244"/>
      <c r="C41" s="244"/>
      <c r="D41" s="245"/>
      <c r="E41" s="219"/>
      <c r="F41" s="219"/>
      <c r="G41" s="219"/>
      <c r="H41" s="249"/>
      <c r="I41" s="249"/>
    </row>
    <row r="42" spans="1:9" ht="30.75" customHeight="1" x14ac:dyDescent="0.25">
      <c r="B42" s="244"/>
      <c r="C42" s="244"/>
      <c r="D42" s="245"/>
      <c r="E42" s="246"/>
      <c r="F42" s="246"/>
      <c r="G42" s="246"/>
      <c r="H42" s="249"/>
      <c r="I42" s="249"/>
    </row>
    <row r="43" spans="1:9" ht="26.25" customHeight="1" x14ac:dyDescent="0.25">
      <c r="B43" s="244"/>
      <c r="C43" s="244"/>
      <c r="D43" s="247"/>
      <c r="E43" s="246"/>
      <c r="F43" s="246"/>
      <c r="G43" s="246"/>
      <c r="H43" s="249"/>
      <c r="I43" s="249"/>
    </row>
    <row r="44" spans="1:9" ht="27" customHeight="1" x14ac:dyDescent="0.25">
      <c r="B44" s="261" t="s">
        <v>26</v>
      </c>
      <c r="C44" s="371"/>
      <c r="D44" s="486" t="s">
        <v>524</v>
      </c>
      <c r="E44" s="486"/>
      <c r="F44" s="486"/>
      <c r="G44" s="486"/>
      <c r="H44" s="486"/>
      <c r="I44" s="165"/>
    </row>
    <row r="45" spans="1:9" ht="29.25" customHeight="1" x14ac:dyDescent="0.25">
      <c r="B45" s="262"/>
      <c r="C45" s="372"/>
      <c r="D45" s="261"/>
      <c r="E45" s="486"/>
      <c r="F45" s="486"/>
      <c r="G45" s="486"/>
      <c r="H45" s="486"/>
      <c r="I45" s="165"/>
    </row>
    <row r="46" spans="1:9" ht="27" customHeight="1" x14ac:dyDescent="0.25">
      <c r="B46" s="450" t="s">
        <v>468</v>
      </c>
      <c r="C46" s="372"/>
      <c r="D46" s="506" t="s">
        <v>469</v>
      </c>
      <c r="E46" s="506"/>
      <c r="F46" s="506"/>
      <c r="G46" s="506"/>
      <c r="H46" s="506"/>
      <c r="I46" s="248"/>
    </row>
    <row r="47" spans="1:9" ht="27" customHeight="1" x14ac:dyDescent="0.25">
      <c r="B47" s="108"/>
      <c r="C47" s="108"/>
      <c r="D47" s="247"/>
      <c r="E47" s="246"/>
      <c r="F47" s="246"/>
      <c r="G47" s="246"/>
      <c r="H47" s="248"/>
      <c r="I47" s="248"/>
    </row>
    <row r="48" spans="1:9" ht="30.75" customHeight="1" x14ac:dyDescent="0.25">
      <c r="B48" s="279"/>
      <c r="C48" s="279"/>
      <c r="D48" s="279"/>
      <c r="E48" s="279"/>
      <c r="F48" s="279"/>
      <c r="G48" s="279"/>
      <c r="H48" s="279"/>
      <c r="I48" s="279"/>
    </row>
    <row r="49" spans="2:9" ht="29.25" customHeight="1" x14ac:dyDescent="0.25">
      <c r="B49" s="279"/>
      <c r="C49" s="279"/>
      <c r="D49" s="279"/>
      <c r="E49" s="279"/>
      <c r="F49" s="279"/>
      <c r="G49" s="279"/>
      <c r="H49" s="279"/>
      <c r="I49" s="279"/>
    </row>
    <row r="50" spans="2:9" ht="32.25" customHeight="1" x14ac:dyDescent="0.25">
      <c r="B50" s="279"/>
      <c r="C50" s="279"/>
      <c r="D50" s="279"/>
      <c r="E50" s="279"/>
      <c r="F50" s="279"/>
      <c r="G50" s="279"/>
      <c r="H50" s="279"/>
      <c r="I50" s="279"/>
    </row>
    <row r="51" spans="2:9" ht="33.75" customHeight="1" x14ac:dyDescent="0.25">
      <c r="B51" s="279"/>
      <c r="C51" s="279"/>
      <c r="D51" s="279"/>
      <c r="E51" s="279"/>
      <c r="F51" s="279"/>
      <c r="G51" s="279"/>
      <c r="H51" s="279"/>
      <c r="I51" s="279"/>
    </row>
    <row r="52" spans="2:9" ht="15.75" x14ac:dyDescent="0.25">
      <c r="B52" s="244"/>
      <c r="C52" s="244"/>
      <c r="D52" s="219"/>
      <c r="E52" s="246"/>
      <c r="F52" s="246"/>
      <c r="G52" s="246"/>
      <c r="H52" s="278"/>
      <c r="I52" s="278"/>
    </row>
    <row r="53" spans="2:9" ht="15.75" x14ac:dyDescent="0.25">
      <c r="B53" s="244"/>
      <c r="C53" s="244"/>
      <c r="D53" s="219"/>
      <c r="E53" s="246"/>
      <c r="F53" s="246"/>
      <c r="G53" s="246"/>
      <c r="H53" s="278"/>
      <c r="I53" s="278"/>
    </row>
    <row r="54" spans="2:9" ht="15.75" x14ac:dyDescent="0.25">
      <c r="B54" s="221"/>
      <c r="C54" s="221"/>
      <c r="D54" s="222"/>
      <c r="E54" s="223"/>
      <c r="F54" s="223"/>
      <c r="G54" s="223"/>
      <c r="H54" s="218"/>
      <c r="I54" s="206"/>
    </row>
    <row r="55" spans="2:9" ht="15.75" x14ac:dyDescent="0.25">
      <c r="B55" s="224"/>
      <c r="C55" s="224"/>
      <c r="D55" s="222"/>
      <c r="E55" s="220"/>
      <c r="F55" s="220"/>
      <c r="G55" s="220"/>
      <c r="H55" s="186"/>
      <c r="I55" s="206"/>
    </row>
  </sheetData>
  <mergeCells count="12">
    <mergeCell ref="D46:H46"/>
    <mergeCell ref="A1:H1"/>
    <mergeCell ref="A2:H2"/>
    <mergeCell ref="A3:H3"/>
    <mergeCell ref="A29:H29"/>
    <mergeCell ref="D17:H17"/>
    <mergeCell ref="A30:H30"/>
    <mergeCell ref="A31:H31"/>
    <mergeCell ref="E18:H18"/>
    <mergeCell ref="E45:H45"/>
    <mergeCell ref="D19:H19"/>
    <mergeCell ref="D44:H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3"/>
  <sheetViews>
    <sheetView workbookViewId="0">
      <selection activeCell="K16" sqref="K16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0.42578125" customWidth="1"/>
    <col min="6" max="6" width="16.5703125" customWidth="1"/>
    <col min="7" max="7" width="16.42578125" customWidth="1"/>
    <col min="8" max="8" width="28.140625" customWidth="1"/>
    <col min="9" max="9" width="26.5703125" hidden="1" customWidth="1"/>
    <col min="150" max="150" width="2" customWidth="1"/>
    <col min="151" max="151" width="19.140625" customWidth="1"/>
    <col min="152" max="152" width="33.42578125" customWidth="1"/>
    <col min="153" max="153" width="17.140625" customWidth="1"/>
    <col min="154" max="154" width="14.5703125" customWidth="1"/>
    <col min="155" max="155" width="23.28515625" customWidth="1"/>
    <col min="406" max="406" width="2" customWidth="1"/>
    <col min="407" max="407" width="19.140625" customWidth="1"/>
    <col min="408" max="408" width="33.42578125" customWidth="1"/>
    <col min="409" max="409" width="17.140625" customWidth="1"/>
    <col min="410" max="410" width="14.5703125" customWidth="1"/>
    <col min="411" max="411" width="23.28515625" customWidth="1"/>
    <col min="662" max="662" width="2" customWidth="1"/>
    <col min="663" max="663" width="19.140625" customWidth="1"/>
    <col min="664" max="664" width="33.42578125" customWidth="1"/>
    <col min="665" max="665" width="17.140625" customWidth="1"/>
    <col min="666" max="666" width="14.5703125" customWidth="1"/>
    <col min="667" max="667" width="23.28515625" customWidth="1"/>
    <col min="918" max="918" width="2" customWidth="1"/>
    <col min="919" max="919" width="19.140625" customWidth="1"/>
    <col min="920" max="920" width="33.42578125" customWidth="1"/>
    <col min="921" max="921" width="17.140625" customWidth="1"/>
    <col min="922" max="922" width="14.5703125" customWidth="1"/>
    <col min="923" max="923" width="23.28515625" customWidth="1"/>
    <col min="1174" max="1174" width="2" customWidth="1"/>
    <col min="1175" max="1175" width="19.140625" customWidth="1"/>
    <col min="1176" max="1176" width="33.42578125" customWidth="1"/>
    <col min="1177" max="1177" width="17.140625" customWidth="1"/>
    <col min="1178" max="1178" width="14.5703125" customWidth="1"/>
    <col min="1179" max="1179" width="23.28515625" customWidth="1"/>
    <col min="1430" max="1430" width="2" customWidth="1"/>
    <col min="1431" max="1431" width="19.140625" customWidth="1"/>
    <col min="1432" max="1432" width="33.42578125" customWidth="1"/>
    <col min="1433" max="1433" width="17.140625" customWidth="1"/>
    <col min="1434" max="1434" width="14.5703125" customWidth="1"/>
    <col min="1435" max="1435" width="23.28515625" customWidth="1"/>
    <col min="1686" max="1686" width="2" customWidth="1"/>
    <col min="1687" max="1687" width="19.140625" customWidth="1"/>
    <col min="1688" max="1688" width="33.42578125" customWidth="1"/>
    <col min="1689" max="1689" width="17.140625" customWidth="1"/>
    <col min="1690" max="1690" width="14.5703125" customWidth="1"/>
    <col min="1691" max="1691" width="23.28515625" customWidth="1"/>
    <col min="1942" max="1942" width="2" customWidth="1"/>
    <col min="1943" max="1943" width="19.140625" customWidth="1"/>
    <col min="1944" max="1944" width="33.42578125" customWidth="1"/>
    <col min="1945" max="1945" width="17.140625" customWidth="1"/>
    <col min="1946" max="1946" width="14.5703125" customWidth="1"/>
    <col min="1947" max="1947" width="23.28515625" customWidth="1"/>
    <col min="2198" max="2198" width="2" customWidth="1"/>
    <col min="2199" max="2199" width="19.140625" customWidth="1"/>
    <col min="2200" max="2200" width="33.42578125" customWidth="1"/>
    <col min="2201" max="2201" width="17.140625" customWidth="1"/>
    <col min="2202" max="2202" width="14.5703125" customWidth="1"/>
    <col min="2203" max="2203" width="23.28515625" customWidth="1"/>
    <col min="2454" max="2454" width="2" customWidth="1"/>
    <col min="2455" max="2455" width="19.140625" customWidth="1"/>
    <col min="2456" max="2456" width="33.42578125" customWidth="1"/>
    <col min="2457" max="2457" width="17.140625" customWidth="1"/>
    <col min="2458" max="2458" width="14.5703125" customWidth="1"/>
    <col min="2459" max="2459" width="23.28515625" customWidth="1"/>
    <col min="2710" max="2710" width="2" customWidth="1"/>
    <col min="2711" max="2711" width="19.140625" customWidth="1"/>
    <col min="2712" max="2712" width="33.42578125" customWidth="1"/>
    <col min="2713" max="2713" width="17.140625" customWidth="1"/>
    <col min="2714" max="2714" width="14.5703125" customWidth="1"/>
    <col min="2715" max="2715" width="23.28515625" customWidth="1"/>
    <col min="2966" max="2966" width="2" customWidth="1"/>
    <col min="2967" max="2967" width="19.140625" customWidth="1"/>
    <col min="2968" max="2968" width="33.42578125" customWidth="1"/>
    <col min="2969" max="2969" width="17.140625" customWidth="1"/>
    <col min="2970" max="2970" width="14.5703125" customWidth="1"/>
    <col min="2971" max="2971" width="23.28515625" customWidth="1"/>
    <col min="3222" max="3222" width="2" customWidth="1"/>
    <col min="3223" max="3223" width="19.140625" customWidth="1"/>
    <col min="3224" max="3224" width="33.42578125" customWidth="1"/>
    <col min="3225" max="3225" width="17.140625" customWidth="1"/>
    <col min="3226" max="3226" width="14.5703125" customWidth="1"/>
    <col min="3227" max="3227" width="23.28515625" customWidth="1"/>
    <col min="3478" max="3478" width="2" customWidth="1"/>
    <col min="3479" max="3479" width="19.140625" customWidth="1"/>
    <col min="3480" max="3480" width="33.42578125" customWidth="1"/>
    <col min="3481" max="3481" width="17.140625" customWidth="1"/>
    <col min="3482" max="3482" width="14.5703125" customWidth="1"/>
    <col min="3483" max="3483" width="23.28515625" customWidth="1"/>
    <col min="3734" max="3734" width="2" customWidth="1"/>
    <col min="3735" max="3735" width="19.140625" customWidth="1"/>
    <col min="3736" max="3736" width="33.42578125" customWidth="1"/>
    <col min="3737" max="3737" width="17.140625" customWidth="1"/>
    <col min="3738" max="3738" width="14.5703125" customWidth="1"/>
    <col min="3739" max="3739" width="23.28515625" customWidth="1"/>
    <col min="3990" max="3990" width="2" customWidth="1"/>
    <col min="3991" max="3991" width="19.140625" customWidth="1"/>
    <col min="3992" max="3992" width="33.42578125" customWidth="1"/>
    <col min="3993" max="3993" width="17.140625" customWidth="1"/>
    <col min="3994" max="3994" width="14.5703125" customWidth="1"/>
    <col min="3995" max="3995" width="23.28515625" customWidth="1"/>
    <col min="4246" max="4246" width="2" customWidth="1"/>
    <col min="4247" max="4247" width="19.140625" customWidth="1"/>
    <col min="4248" max="4248" width="33.42578125" customWidth="1"/>
    <col min="4249" max="4249" width="17.140625" customWidth="1"/>
    <col min="4250" max="4250" width="14.5703125" customWidth="1"/>
    <col min="4251" max="4251" width="23.28515625" customWidth="1"/>
    <col min="4502" max="4502" width="2" customWidth="1"/>
    <col min="4503" max="4503" width="19.140625" customWidth="1"/>
    <col min="4504" max="4504" width="33.42578125" customWidth="1"/>
    <col min="4505" max="4505" width="17.140625" customWidth="1"/>
    <col min="4506" max="4506" width="14.5703125" customWidth="1"/>
    <col min="4507" max="4507" width="23.28515625" customWidth="1"/>
    <col min="4758" max="4758" width="2" customWidth="1"/>
    <col min="4759" max="4759" width="19.140625" customWidth="1"/>
    <col min="4760" max="4760" width="33.42578125" customWidth="1"/>
    <col min="4761" max="4761" width="17.140625" customWidth="1"/>
    <col min="4762" max="4762" width="14.5703125" customWidth="1"/>
    <col min="4763" max="4763" width="23.28515625" customWidth="1"/>
    <col min="5014" max="5014" width="2" customWidth="1"/>
    <col min="5015" max="5015" width="19.140625" customWidth="1"/>
    <col min="5016" max="5016" width="33.42578125" customWidth="1"/>
    <col min="5017" max="5017" width="17.140625" customWidth="1"/>
    <col min="5018" max="5018" width="14.5703125" customWidth="1"/>
    <col min="5019" max="5019" width="23.28515625" customWidth="1"/>
    <col min="5270" max="5270" width="2" customWidth="1"/>
    <col min="5271" max="5271" width="19.140625" customWidth="1"/>
    <col min="5272" max="5272" width="33.42578125" customWidth="1"/>
    <col min="5273" max="5273" width="17.140625" customWidth="1"/>
    <col min="5274" max="5274" width="14.5703125" customWidth="1"/>
    <col min="5275" max="5275" width="23.28515625" customWidth="1"/>
    <col min="5526" max="5526" width="2" customWidth="1"/>
    <col min="5527" max="5527" width="19.140625" customWidth="1"/>
    <col min="5528" max="5528" width="33.42578125" customWidth="1"/>
    <col min="5529" max="5529" width="17.140625" customWidth="1"/>
    <col min="5530" max="5530" width="14.5703125" customWidth="1"/>
    <col min="5531" max="5531" width="23.28515625" customWidth="1"/>
    <col min="5782" max="5782" width="2" customWidth="1"/>
    <col min="5783" max="5783" width="19.140625" customWidth="1"/>
    <col min="5784" max="5784" width="33.42578125" customWidth="1"/>
    <col min="5785" max="5785" width="17.140625" customWidth="1"/>
    <col min="5786" max="5786" width="14.5703125" customWidth="1"/>
    <col min="5787" max="5787" width="23.28515625" customWidth="1"/>
    <col min="6038" max="6038" width="2" customWidth="1"/>
    <col min="6039" max="6039" width="19.140625" customWidth="1"/>
    <col min="6040" max="6040" width="33.42578125" customWidth="1"/>
    <col min="6041" max="6041" width="17.140625" customWidth="1"/>
    <col min="6042" max="6042" width="14.5703125" customWidth="1"/>
    <col min="6043" max="6043" width="23.28515625" customWidth="1"/>
    <col min="6294" max="6294" width="2" customWidth="1"/>
    <col min="6295" max="6295" width="19.140625" customWidth="1"/>
    <col min="6296" max="6296" width="33.42578125" customWidth="1"/>
    <col min="6297" max="6297" width="17.140625" customWidth="1"/>
    <col min="6298" max="6298" width="14.5703125" customWidth="1"/>
    <col min="6299" max="6299" width="23.28515625" customWidth="1"/>
    <col min="6550" max="6550" width="2" customWidth="1"/>
    <col min="6551" max="6551" width="19.140625" customWidth="1"/>
    <col min="6552" max="6552" width="33.42578125" customWidth="1"/>
    <col min="6553" max="6553" width="17.140625" customWidth="1"/>
    <col min="6554" max="6554" width="14.5703125" customWidth="1"/>
    <col min="6555" max="6555" width="23.28515625" customWidth="1"/>
    <col min="6806" max="6806" width="2" customWidth="1"/>
    <col min="6807" max="6807" width="19.140625" customWidth="1"/>
    <col min="6808" max="6808" width="33.42578125" customWidth="1"/>
    <col min="6809" max="6809" width="17.140625" customWidth="1"/>
    <col min="6810" max="6810" width="14.5703125" customWidth="1"/>
    <col min="6811" max="6811" width="23.28515625" customWidth="1"/>
    <col min="7062" max="7062" width="2" customWidth="1"/>
    <col min="7063" max="7063" width="19.140625" customWidth="1"/>
    <col min="7064" max="7064" width="33.42578125" customWidth="1"/>
    <col min="7065" max="7065" width="17.140625" customWidth="1"/>
    <col min="7066" max="7066" width="14.5703125" customWidth="1"/>
    <col min="7067" max="7067" width="23.28515625" customWidth="1"/>
    <col min="7318" max="7318" width="2" customWidth="1"/>
    <col min="7319" max="7319" width="19.140625" customWidth="1"/>
    <col min="7320" max="7320" width="33.42578125" customWidth="1"/>
    <col min="7321" max="7321" width="17.140625" customWidth="1"/>
    <col min="7322" max="7322" width="14.5703125" customWidth="1"/>
    <col min="7323" max="7323" width="23.28515625" customWidth="1"/>
    <col min="7574" max="7574" width="2" customWidth="1"/>
    <col min="7575" max="7575" width="19.140625" customWidth="1"/>
    <col min="7576" max="7576" width="33.42578125" customWidth="1"/>
    <col min="7577" max="7577" width="17.140625" customWidth="1"/>
    <col min="7578" max="7578" width="14.5703125" customWidth="1"/>
    <col min="7579" max="7579" width="23.28515625" customWidth="1"/>
    <col min="7830" max="7830" width="2" customWidth="1"/>
    <col min="7831" max="7831" width="19.140625" customWidth="1"/>
    <col min="7832" max="7832" width="33.42578125" customWidth="1"/>
    <col min="7833" max="7833" width="17.140625" customWidth="1"/>
    <col min="7834" max="7834" width="14.5703125" customWidth="1"/>
    <col min="7835" max="7835" width="23.28515625" customWidth="1"/>
    <col min="8086" max="8086" width="2" customWidth="1"/>
    <col min="8087" max="8087" width="19.140625" customWidth="1"/>
    <col min="8088" max="8088" width="33.42578125" customWidth="1"/>
    <col min="8089" max="8089" width="17.140625" customWidth="1"/>
    <col min="8090" max="8090" width="14.5703125" customWidth="1"/>
    <col min="8091" max="8091" width="23.28515625" customWidth="1"/>
    <col min="8342" max="8342" width="2" customWidth="1"/>
    <col min="8343" max="8343" width="19.140625" customWidth="1"/>
    <col min="8344" max="8344" width="33.42578125" customWidth="1"/>
    <col min="8345" max="8345" width="17.140625" customWidth="1"/>
    <col min="8346" max="8346" width="14.5703125" customWidth="1"/>
    <col min="8347" max="8347" width="23.28515625" customWidth="1"/>
    <col min="8598" max="8598" width="2" customWidth="1"/>
    <col min="8599" max="8599" width="19.140625" customWidth="1"/>
    <col min="8600" max="8600" width="33.42578125" customWidth="1"/>
    <col min="8601" max="8601" width="17.140625" customWidth="1"/>
    <col min="8602" max="8602" width="14.5703125" customWidth="1"/>
    <col min="8603" max="8603" width="23.28515625" customWidth="1"/>
    <col min="8854" max="8854" width="2" customWidth="1"/>
    <col min="8855" max="8855" width="19.140625" customWidth="1"/>
    <col min="8856" max="8856" width="33.42578125" customWidth="1"/>
    <col min="8857" max="8857" width="17.140625" customWidth="1"/>
    <col min="8858" max="8858" width="14.5703125" customWidth="1"/>
    <col min="8859" max="8859" width="23.28515625" customWidth="1"/>
    <col min="9110" max="9110" width="2" customWidth="1"/>
    <col min="9111" max="9111" width="19.140625" customWidth="1"/>
    <col min="9112" max="9112" width="33.42578125" customWidth="1"/>
    <col min="9113" max="9113" width="17.140625" customWidth="1"/>
    <col min="9114" max="9114" width="14.5703125" customWidth="1"/>
    <col min="9115" max="9115" width="23.28515625" customWidth="1"/>
    <col min="9366" max="9366" width="2" customWidth="1"/>
    <col min="9367" max="9367" width="19.140625" customWidth="1"/>
    <col min="9368" max="9368" width="33.42578125" customWidth="1"/>
    <col min="9369" max="9369" width="17.140625" customWidth="1"/>
    <col min="9370" max="9370" width="14.5703125" customWidth="1"/>
    <col min="9371" max="9371" width="23.28515625" customWidth="1"/>
    <col min="9622" max="9622" width="2" customWidth="1"/>
    <col min="9623" max="9623" width="19.140625" customWidth="1"/>
    <col min="9624" max="9624" width="33.42578125" customWidth="1"/>
    <col min="9625" max="9625" width="17.140625" customWidth="1"/>
    <col min="9626" max="9626" width="14.5703125" customWidth="1"/>
    <col min="9627" max="9627" width="23.28515625" customWidth="1"/>
    <col min="9878" max="9878" width="2" customWidth="1"/>
    <col min="9879" max="9879" width="19.140625" customWidth="1"/>
    <col min="9880" max="9880" width="33.42578125" customWidth="1"/>
    <col min="9881" max="9881" width="17.140625" customWidth="1"/>
    <col min="9882" max="9882" width="14.5703125" customWidth="1"/>
    <col min="9883" max="9883" width="23.28515625" customWidth="1"/>
    <col min="10134" max="10134" width="2" customWidth="1"/>
    <col min="10135" max="10135" width="19.140625" customWidth="1"/>
    <col min="10136" max="10136" width="33.42578125" customWidth="1"/>
    <col min="10137" max="10137" width="17.140625" customWidth="1"/>
    <col min="10138" max="10138" width="14.5703125" customWidth="1"/>
    <col min="10139" max="10139" width="23.28515625" customWidth="1"/>
    <col min="10390" max="10390" width="2" customWidth="1"/>
    <col min="10391" max="10391" width="19.140625" customWidth="1"/>
    <col min="10392" max="10392" width="33.42578125" customWidth="1"/>
    <col min="10393" max="10393" width="17.140625" customWidth="1"/>
    <col min="10394" max="10394" width="14.5703125" customWidth="1"/>
    <col min="10395" max="10395" width="23.28515625" customWidth="1"/>
    <col min="10646" max="10646" width="2" customWidth="1"/>
    <col min="10647" max="10647" width="19.140625" customWidth="1"/>
    <col min="10648" max="10648" width="33.42578125" customWidth="1"/>
    <col min="10649" max="10649" width="17.140625" customWidth="1"/>
    <col min="10650" max="10650" width="14.5703125" customWidth="1"/>
    <col min="10651" max="10651" width="23.28515625" customWidth="1"/>
    <col min="10902" max="10902" width="2" customWidth="1"/>
    <col min="10903" max="10903" width="19.140625" customWidth="1"/>
    <col min="10904" max="10904" width="33.42578125" customWidth="1"/>
    <col min="10905" max="10905" width="17.140625" customWidth="1"/>
    <col min="10906" max="10906" width="14.5703125" customWidth="1"/>
    <col min="10907" max="10907" width="23.28515625" customWidth="1"/>
    <col min="11158" max="11158" width="2" customWidth="1"/>
    <col min="11159" max="11159" width="19.140625" customWidth="1"/>
    <col min="11160" max="11160" width="33.42578125" customWidth="1"/>
    <col min="11161" max="11161" width="17.140625" customWidth="1"/>
    <col min="11162" max="11162" width="14.5703125" customWidth="1"/>
    <col min="11163" max="11163" width="23.28515625" customWidth="1"/>
    <col min="11414" max="11414" width="2" customWidth="1"/>
    <col min="11415" max="11415" width="19.140625" customWidth="1"/>
    <col min="11416" max="11416" width="33.42578125" customWidth="1"/>
    <col min="11417" max="11417" width="17.140625" customWidth="1"/>
    <col min="11418" max="11418" width="14.5703125" customWidth="1"/>
    <col min="11419" max="11419" width="23.28515625" customWidth="1"/>
    <col min="11670" max="11670" width="2" customWidth="1"/>
    <col min="11671" max="11671" width="19.140625" customWidth="1"/>
    <col min="11672" max="11672" width="33.42578125" customWidth="1"/>
    <col min="11673" max="11673" width="17.140625" customWidth="1"/>
    <col min="11674" max="11674" width="14.5703125" customWidth="1"/>
    <col min="11675" max="11675" width="23.28515625" customWidth="1"/>
    <col min="11926" max="11926" width="2" customWidth="1"/>
    <col min="11927" max="11927" width="19.140625" customWidth="1"/>
    <col min="11928" max="11928" width="33.42578125" customWidth="1"/>
    <col min="11929" max="11929" width="17.140625" customWidth="1"/>
    <col min="11930" max="11930" width="14.5703125" customWidth="1"/>
    <col min="11931" max="11931" width="23.28515625" customWidth="1"/>
    <col min="12182" max="12182" width="2" customWidth="1"/>
    <col min="12183" max="12183" width="19.140625" customWidth="1"/>
    <col min="12184" max="12184" width="33.42578125" customWidth="1"/>
    <col min="12185" max="12185" width="17.140625" customWidth="1"/>
    <col min="12186" max="12186" width="14.5703125" customWidth="1"/>
    <col min="12187" max="12187" width="23.28515625" customWidth="1"/>
    <col min="12438" max="12438" width="2" customWidth="1"/>
    <col min="12439" max="12439" width="19.140625" customWidth="1"/>
    <col min="12440" max="12440" width="33.42578125" customWidth="1"/>
    <col min="12441" max="12441" width="17.140625" customWidth="1"/>
    <col min="12442" max="12442" width="14.5703125" customWidth="1"/>
    <col min="12443" max="12443" width="23.28515625" customWidth="1"/>
    <col min="12694" max="12694" width="2" customWidth="1"/>
    <col min="12695" max="12695" width="19.140625" customWidth="1"/>
    <col min="12696" max="12696" width="33.42578125" customWidth="1"/>
    <col min="12697" max="12697" width="17.140625" customWidth="1"/>
    <col min="12698" max="12698" width="14.5703125" customWidth="1"/>
    <col min="12699" max="12699" width="23.28515625" customWidth="1"/>
    <col min="12950" max="12950" width="2" customWidth="1"/>
    <col min="12951" max="12951" width="19.140625" customWidth="1"/>
    <col min="12952" max="12952" width="33.42578125" customWidth="1"/>
    <col min="12953" max="12953" width="17.140625" customWidth="1"/>
    <col min="12954" max="12954" width="14.5703125" customWidth="1"/>
    <col min="12955" max="12955" width="23.28515625" customWidth="1"/>
    <col min="13206" max="13206" width="2" customWidth="1"/>
    <col min="13207" max="13207" width="19.140625" customWidth="1"/>
    <col min="13208" max="13208" width="33.42578125" customWidth="1"/>
    <col min="13209" max="13209" width="17.140625" customWidth="1"/>
    <col min="13210" max="13210" width="14.5703125" customWidth="1"/>
    <col min="13211" max="13211" width="23.28515625" customWidth="1"/>
    <col min="13462" max="13462" width="2" customWidth="1"/>
    <col min="13463" max="13463" width="19.140625" customWidth="1"/>
    <col min="13464" max="13464" width="33.42578125" customWidth="1"/>
    <col min="13465" max="13465" width="17.140625" customWidth="1"/>
    <col min="13466" max="13466" width="14.5703125" customWidth="1"/>
    <col min="13467" max="13467" width="23.28515625" customWidth="1"/>
    <col min="13718" max="13718" width="2" customWidth="1"/>
    <col min="13719" max="13719" width="19.140625" customWidth="1"/>
    <col min="13720" max="13720" width="33.42578125" customWidth="1"/>
    <col min="13721" max="13721" width="17.140625" customWidth="1"/>
    <col min="13722" max="13722" width="14.5703125" customWidth="1"/>
    <col min="13723" max="13723" width="23.28515625" customWidth="1"/>
    <col min="13974" max="13974" width="2" customWidth="1"/>
    <col min="13975" max="13975" width="19.140625" customWidth="1"/>
    <col min="13976" max="13976" width="33.42578125" customWidth="1"/>
    <col min="13977" max="13977" width="17.140625" customWidth="1"/>
    <col min="13978" max="13978" width="14.5703125" customWidth="1"/>
    <col min="13979" max="13979" width="23.28515625" customWidth="1"/>
    <col min="14230" max="14230" width="2" customWidth="1"/>
    <col min="14231" max="14231" width="19.140625" customWidth="1"/>
    <col min="14232" max="14232" width="33.42578125" customWidth="1"/>
    <col min="14233" max="14233" width="17.140625" customWidth="1"/>
    <col min="14234" max="14234" width="14.5703125" customWidth="1"/>
    <col min="14235" max="14235" width="23.28515625" customWidth="1"/>
    <col min="14486" max="14486" width="2" customWidth="1"/>
    <col min="14487" max="14487" width="19.140625" customWidth="1"/>
    <col min="14488" max="14488" width="33.42578125" customWidth="1"/>
    <col min="14489" max="14489" width="17.140625" customWidth="1"/>
    <col min="14490" max="14490" width="14.5703125" customWidth="1"/>
    <col min="14491" max="14491" width="23.28515625" customWidth="1"/>
    <col min="14742" max="14742" width="2" customWidth="1"/>
    <col min="14743" max="14743" width="19.140625" customWidth="1"/>
    <col min="14744" max="14744" width="33.42578125" customWidth="1"/>
    <col min="14745" max="14745" width="17.140625" customWidth="1"/>
    <col min="14746" max="14746" width="14.5703125" customWidth="1"/>
    <col min="14747" max="14747" width="23.28515625" customWidth="1"/>
    <col min="14998" max="14998" width="2" customWidth="1"/>
    <col min="14999" max="14999" width="19.140625" customWidth="1"/>
    <col min="15000" max="15000" width="33.42578125" customWidth="1"/>
    <col min="15001" max="15001" width="17.140625" customWidth="1"/>
    <col min="15002" max="15002" width="14.5703125" customWidth="1"/>
    <col min="15003" max="15003" width="23.28515625" customWidth="1"/>
    <col min="15254" max="15254" width="2" customWidth="1"/>
    <col min="15255" max="15255" width="19.140625" customWidth="1"/>
    <col min="15256" max="15256" width="33.42578125" customWidth="1"/>
    <col min="15257" max="15257" width="17.140625" customWidth="1"/>
    <col min="15258" max="15258" width="14.5703125" customWidth="1"/>
    <col min="15259" max="15259" width="23.28515625" customWidth="1"/>
    <col min="15510" max="15510" width="2" customWidth="1"/>
    <col min="15511" max="15511" width="19.140625" customWidth="1"/>
    <col min="15512" max="15512" width="33.42578125" customWidth="1"/>
    <col min="15513" max="15513" width="17.140625" customWidth="1"/>
    <col min="15514" max="15514" width="14.5703125" customWidth="1"/>
    <col min="15515" max="15515" width="23.28515625" customWidth="1"/>
    <col min="15766" max="15766" width="2" customWidth="1"/>
    <col min="15767" max="15767" width="19.140625" customWidth="1"/>
    <col min="15768" max="15768" width="33.42578125" customWidth="1"/>
    <col min="15769" max="15769" width="17.140625" customWidth="1"/>
    <col min="15770" max="15770" width="14.5703125" customWidth="1"/>
    <col min="15771" max="15771" width="23.28515625" customWidth="1"/>
    <col min="16022" max="16022" width="2" customWidth="1"/>
    <col min="16023" max="16023" width="19.140625" customWidth="1"/>
    <col min="16024" max="16024" width="33.42578125" customWidth="1"/>
    <col min="16025" max="16025" width="17.140625" customWidth="1"/>
    <col min="16026" max="16026" width="14.5703125" customWidth="1"/>
    <col min="16027" max="16027" width="23.28515625" customWidth="1"/>
  </cols>
  <sheetData>
    <row r="2" spans="1:9" x14ac:dyDescent="0.25">
      <c r="A2" s="478"/>
    </row>
    <row r="3" spans="1:9" ht="27" customHeight="1" x14ac:dyDescent="0.3">
      <c r="A3" s="574"/>
      <c r="B3" s="575" t="s">
        <v>0</v>
      </c>
      <c r="C3" s="575"/>
      <c r="D3" s="575"/>
      <c r="E3" s="575"/>
      <c r="F3" s="575"/>
      <c r="G3" s="575"/>
      <c r="H3" s="575"/>
      <c r="I3" s="575"/>
    </row>
    <row r="4" spans="1:9" ht="18.75" x14ac:dyDescent="0.3">
      <c r="A4" s="574"/>
      <c r="B4" s="575" t="s">
        <v>486</v>
      </c>
      <c r="C4" s="575"/>
      <c r="D4" s="575"/>
      <c r="E4" s="575"/>
      <c r="F4" s="575"/>
      <c r="G4" s="575"/>
      <c r="H4" s="575"/>
      <c r="I4" s="575"/>
    </row>
    <row r="5" spans="1:9" ht="26.25" customHeight="1" x14ac:dyDescent="0.35">
      <c r="A5" s="574"/>
      <c r="B5" s="576" t="s">
        <v>549</v>
      </c>
      <c r="C5" s="576"/>
      <c r="D5" s="576"/>
      <c r="E5" s="576"/>
      <c r="F5" s="576"/>
      <c r="G5" s="576"/>
      <c r="H5" s="576"/>
      <c r="I5" s="577"/>
    </row>
    <row r="6" spans="1:9" ht="15.75" x14ac:dyDescent="0.25">
      <c r="A6" s="521" t="s">
        <v>487</v>
      </c>
      <c r="B6" s="523" t="s">
        <v>193</v>
      </c>
      <c r="C6" s="523" t="s">
        <v>3</v>
      </c>
      <c r="D6" s="525"/>
      <c r="E6" s="447"/>
      <c r="F6" s="436" t="s">
        <v>278</v>
      </c>
      <c r="G6" s="436" t="s">
        <v>278</v>
      </c>
      <c r="H6" s="523" t="s">
        <v>14</v>
      </c>
      <c r="I6" s="206"/>
    </row>
    <row r="7" spans="1:9" ht="15.75" x14ac:dyDescent="0.25">
      <c r="A7" s="522"/>
      <c r="B7" s="524"/>
      <c r="C7" s="524"/>
      <c r="D7" s="526"/>
      <c r="E7" s="449"/>
      <c r="F7" s="448" t="s">
        <v>209</v>
      </c>
      <c r="G7" s="448" t="s">
        <v>170</v>
      </c>
      <c r="H7" s="524"/>
      <c r="I7" s="206"/>
    </row>
    <row r="8" spans="1:9" ht="18" customHeight="1" x14ac:dyDescent="0.3">
      <c r="A8" s="409">
        <v>1</v>
      </c>
      <c r="B8" s="347" t="s">
        <v>195</v>
      </c>
      <c r="C8" s="348" t="s">
        <v>261</v>
      </c>
      <c r="D8" s="407">
        <v>827040401</v>
      </c>
      <c r="E8" s="355">
        <v>500</v>
      </c>
      <c r="F8" s="355">
        <f>G8*2</f>
        <v>1040</v>
      </c>
      <c r="G8" s="349">
        <f>E8+(0.04*E8)</f>
        <v>520</v>
      </c>
      <c r="H8" s="350"/>
      <c r="I8" s="206"/>
    </row>
    <row r="9" spans="1:9" ht="20.25" customHeight="1" x14ac:dyDescent="0.3">
      <c r="A9" s="409">
        <v>2</v>
      </c>
      <c r="B9" s="351" t="s">
        <v>195</v>
      </c>
      <c r="C9" s="352" t="s">
        <v>196</v>
      </c>
      <c r="D9" s="407">
        <v>827039500</v>
      </c>
      <c r="E9" s="355">
        <v>500</v>
      </c>
      <c r="F9" s="355">
        <f t="shared" ref="F9:F13" si="0">G9*2</f>
        <v>1040</v>
      </c>
      <c r="G9" s="349">
        <f t="shared" ref="G9:G13" si="1">E9+(0.04*E9)</f>
        <v>520</v>
      </c>
      <c r="H9" s="350"/>
      <c r="I9" s="206"/>
    </row>
    <row r="10" spans="1:9" ht="20.25" customHeight="1" x14ac:dyDescent="0.3">
      <c r="A10" s="409">
        <v>3</v>
      </c>
      <c r="B10" s="347" t="s">
        <v>198</v>
      </c>
      <c r="C10" s="348" t="s">
        <v>199</v>
      </c>
      <c r="D10" s="407">
        <v>827040053</v>
      </c>
      <c r="E10" s="355">
        <v>500</v>
      </c>
      <c r="F10" s="355">
        <f t="shared" si="0"/>
        <v>1040</v>
      </c>
      <c r="G10" s="349">
        <f t="shared" si="1"/>
        <v>520</v>
      </c>
      <c r="H10" s="350"/>
      <c r="I10" s="206"/>
    </row>
    <row r="11" spans="1:9" ht="20.25" customHeight="1" x14ac:dyDescent="0.3">
      <c r="A11" s="409">
        <v>4</v>
      </c>
      <c r="B11" s="347" t="s">
        <v>198</v>
      </c>
      <c r="C11" s="348" t="s">
        <v>200</v>
      </c>
      <c r="D11" s="407">
        <v>827040096</v>
      </c>
      <c r="E11" s="355">
        <v>500</v>
      </c>
      <c r="F11" s="355">
        <f t="shared" si="0"/>
        <v>1040</v>
      </c>
      <c r="G11" s="349">
        <f t="shared" si="1"/>
        <v>520</v>
      </c>
      <c r="H11" s="350"/>
      <c r="I11" s="206"/>
    </row>
    <row r="12" spans="1:9" ht="20.25" customHeight="1" x14ac:dyDescent="0.3">
      <c r="A12" s="409">
        <v>5</v>
      </c>
      <c r="B12" s="347" t="s">
        <v>201</v>
      </c>
      <c r="C12" s="348" t="s">
        <v>202</v>
      </c>
      <c r="D12" s="407">
        <v>827040568</v>
      </c>
      <c r="E12" s="355">
        <v>720</v>
      </c>
      <c r="F12" s="355">
        <f t="shared" si="0"/>
        <v>1497.6</v>
      </c>
      <c r="G12" s="349">
        <f t="shared" si="1"/>
        <v>748.8</v>
      </c>
      <c r="H12" s="350"/>
      <c r="I12" s="206"/>
    </row>
    <row r="13" spans="1:9" ht="20.25" customHeight="1" x14ac:dyDescent="0.3">
      <c r="A13" s="409">
        <v>6</v>
      </c>
      <c r="B13" s="347" t="s">
        <v>201</v>
      </c>
      <c r="C13" s="348" t="s">
        <v>203</v>
      </c>
      <c r="D13" s="407">
        <v>827040541</v>
      </c>
      <c r="E13" s="355">
        <v>720</v>
      </c>
      <c r="F13" s="355">
        <f t="shared" si="0"/>
        <v>1497.6</v>
      </c>
      <c r="G13" s="349">
        <f t="shared" si="1"/>
        <v>748.8</v>
      </c>
      <c r="H13" s="350"/>
      <c r="I13" s="206"/>
    </row>
    <row r="14" spans="1:9" ht="18.75" customHeight="1" x14ac:dyDescent="0.3">
      <c r="A14" s="123">
        <v>7</v>
      </c>
      <c r="B14" s="347" t="s">
        <v>204</v>
      </c>
      <c r="C14" s="348" t="s">
        <v>205</v>
      </c>
      <c r="D14" s="407">
        <v>827040347</v>
      </c>
      <c r="E14" s="355">
        <v>560</v>
      </c>
      <c r="F14" s="355">
        <v>1497.6</v>
      </c>
      <c r="G14" s="349">
        <v>748.8</v>
      </c>
      <c r="H14" s="346"/>
      <c r="I14" s="206"/>
    </row>
    <row r="15" spans="1:9" ht="18" customHeight="1" x14ac:dyDescent="0.3">
      <c r="A15" s="123">
        <v>8</v>
      </c>
      <c r="B15" s="347" t="s">
        <v>204</v>
      </c>
      <c r="C15" s="348" t="s">
        <v>495</v>
      </c>
      <c r="D15" s="407">
        <v>827040576</v>
      </c>
      <c r="E15" s="355">
        <v>560</v>
      </c>
      <c r="F15" s="355">
        <v>1497.6</v>
      </c>
      <c r="G15" s="349">
        <v>748.8</v>
      </c>
      <c r="H15" s="346"/>
      <c r="I15" s="206"/>
    </row>
    <row r="16" spans="1:9" ht="15.75" x14ac:dyDescent="0.25">
      <c r="B16" s="288"/>
      <c r="C16" s="353" t="s">
        <v>488</v>
      </c>
      <c r="D16" s="353"/>
      <c r="E16" s="354">
        <f>SUM(E8:E15)</f>
        <v>4560</v>
      </c>
      <c r="F16" s="354"/>
      <c r="G16" s="354">
        <f>SUM(G8:G15)</f>
        <v>5075.2000000000007</v>
      </c>
      <c r="H16" s="353"/>
      <c r="I16" s="206"/>
    </row>
    <row r="17" spans="2:9" ht="15.75" x14ac:dyDescent="0.25">
      <c r="B17" s="288"/>
      <c r="C17" s="230"/>
      <c r="D17" s="230"/>
      <c r="E17" s="231"/>
      <c r="F17" s="231"/>
      <c r="G17" s="231"/>
      <c r="H17" s="206"/>
      <c r="I17" s="206"/>
    </row>
    <row r="18" spans="2:9" ht="31.15" customHeight="1" x14ac:dyDescent="0.25">
      <c r="B18" s="288"/>
      <c r="C18" s="529" t="s">
        <v>197</v>
      </c>
      <c r="D18" s="529"/>
      <c r="E18" s="233"/>
      <c r="F18" s="530" t="s">
        <v>524</v>
      </c>
      <c r="G18" s="530"/>
      <c r="H18" s="530"/>
      <c r="I18" s="232"/>
    </row>
    <row r="19" spans="2:9" ht="15.75" x14ac:dyDescent="0.25">
      <c r="B19" s="288"/>
      <c r="C19" s="206"/>
      <c r="D19" s="206"/>
      <c r="E19" s="234"/>
      <c r="F19" s="234"/>
      <c r="G19" s="234"/>
      <c r="H19" s="206"/>
      <c r="I19" s="206"/>
    </row>
    <row r="20" spans="2:9" ht="15.75" x14ac:dyDescent="0.25">
      <c r="B20" s="288"/>
      <c r="C20" s="206"/>
      <c r="D20" s="206"/>
      <c r="E20" s="234"/>
      <c r="F20" s="234"/>
      <c r="G20" s="234"/>
      <c r="H20" s="206"/>
      <c r="I20" s="206"/>
    </row>
    <row r="21" spans="2:9" ht="15.75" x14ac:dyDescent="0.25">
      <c r="B21" s="288"/>
      <c r="C21" s="527" t="s">
        <v>468</v>
      </c>
      <c r="D21" s="527"/>
      <c r="F21" s="528" t="s">
        <v>469</v>
      </c>
      <c r="G21" s="528"/>
      <c r="H21" s="528"/>
      <c r="I21" s="206"/>
    </row>
    <row r="22" spans="2:9" x14ac:dyDescent="0.25">
      <c r="C22" s="103"/>
      <c r="D22" s="373"/>
      <c r="E22" s="104"/>
      <c r="F22" s="104"/>
      <c r="G22" s="104"/>
    </row>
    <row r="23" spans="2:9" x14ac:dyDescent="0.25">
      <c r="C23" s="103"/>
      <c r="D23" s="373"/>
      <c r="E23" s="104"/>
      <c r="F23" s="104"/>
      <c r="G23" s="104"/>
    </row>
    <row r="24" spans="2:9" x14ac:dyDescent="0.25">
      <c r="C24" s="103"/>
      <c r="D24" s="373"/>
      <c r="E24" s="104"/>
      <c r="F24" s="104"/>
      <c r="G24" s="104"/>
    </row>
    <row r="25" spans="2:9" ht="22.5" customHeight="1" x14ac:dyDescent="0.25">
      <c r="C25" s="103"/>
      <c r="D25" s="373"/>
      <c r="E25" s="104"/>
      <c r="F25" s="104"/>
      <c r="G25" s="104"/>
    </row>
    <row r="26" spans="2:9" x14ac:dyDescent="0.25">
      <c r="C26" s="103"/>
      <c r="D26" s="373"/>
      <c r="E26" s="104"/>
      <c r="F26" s="104"/>
      <c r="G26" s="104"/>
    </row>
    <row r="27" spans="2:9" x14ac:dyDescent="0.25">
      <c r="C27" s="103"/>
      <c r="D27" s="373"/>
      <c r="E27" s="104"/>
      <c r="F27" s="104"/>
      <c r="G27" s="104"/>
    </row>
    <row r="28" spans="2:9" x14ac:dyDescent="0.25">
      <c r="C28" s="103"/>
      <c r="D28" s="373"/>
      <c r="E28" s="104"/>
      <c r="F28" s="104"/>
      <c r="G28" s="104"/>
    </row>
    <row r="29" spans="2:9" x14ac:dyDescent="0.25">
      <c r="C29" s="103"/>
      <c r="D29" s="373"/>
      <c r="E29" s="104"/>
      <c r="F29" s="104"/>
      <c r="G29" s="104"/>
    </row>
    <row r="30" spans="2:9" x14ac:dyDescent="0.25">
      <c r="C30" s="103"/>
      <c r="D30" s="373"/>
      <c r="E30" s="104"/>
      <c r="F30" s="104"/>
      <c r="G30" s="104"/>
    </row>
    <row r="31" spans="2:9" x14ac:dyDescent="0.25">
      <c r="C31" s="103"/>
      <c r="D31" s="373"/>
      <c r="E31" s="104"/>
      <c r="F31" s="104"/>
      <c r="G31" s="104"/>
    </row>
    <row r="32" spans="2:9" ht="20.25" customHeight="1" x14ac:dyDescent="0.25">
      <c r="C32" s="103"/>
      <c r="D32" s="373"/>
      <c r="E32" s="104"/>
      <c r="F32" s="104"/>
      <c r="G32" s="104"/>
    </row>
    <row r="33" spans="1:7" ht="16.5" customHeight="1" x14ac:dyDescent="0.25">
      <c r="C33" s="103"/>
      <c r="D33" s="373"/>
      <c r="E33" s="104"/>
      <c r="F33" s="104"/>
      <c r="G33" s="104"/>
    </row>
    <row r="34" spans="1:7" ht="16.5" customHeight="1" x14ac:dyDescent="0.25">
      <c r="C34" s="103"/>
      <c r="D34" s="373"/>
      <c r="E34" s="104"/>
      <c r="F34" s="104"/>
      <c r="G34" s="104"/>
    </row>
    <row r="35" spans="1:7" ht="16.5" customHeight="1" x14ac:dyDescent="0.25">
      <c r="C35" s="103"/>
      <c r="D35" s="373"/>
      <c r="E35" s="104"/>
      <c r="F35" s="104"/>
      <c r="G35" s="104"/>
    </row>
    <row r="36" spans="1:7" ht="16.5" customHeight="1" x14ac:dyDescent="0.25">
      <c r="C36" s="103"/>
      <c r="D36" s="373"/>
      <c r="E36" s="104"/>
      <c r="F36" s="104"/>
      <c r="G36" s="104"/>
    </row>
    <row r="37" spans="1:7" ht="16.5" customHeight="1" x14ac:dyDescent="0.25">
      <c r="A37"/>
      <c r="B37"/>
    </row>
    <row r="38" spans="1:7" ht="16.5" customHeight="1" x14ac:dyDescent="0.25">
      <c r="A38"/>
      <c r="B38"/>
    </row>
    <row r="39" spans="1:7" ht="16.5" customHeight="1" x14ac:dyDescent="0.25">
      <c r="A39"/>
      <c r="B39"/>
    </row>
    <row r="40" spans="1:7" ht="38.25" customHeight="1" x14ac:dyDescent="0.25">
      <c r="A40"/>
      <c r="B40"/>
    </row>
    <row r="41" spans="1:7" x14ac:dyDescent="0.25">
      <c r="A41"/>
      <c r="B41"/>
    </row>
    <row r="42" spans="1:7" x14ac:dyDescent="0.25">
      <c r="A42"/>
      <c r="B42"/>
    </row>
    <row r="43" spans="1:7" x14ac:dyDescent="0.25">
      <c r="A43"/>
      <c r="B43"/>
    </row>
    <row r="44" spans="1:7" x14ac:dyDescent="0.25">
      <c r="A44"/>
      <c r="B44"/>
    </row>
    <row r="45" spans="1:7" x14ac:dyDescent="0.25">
      <c r="A45"/>
      <c r="B45"/>
    </row>
    <row r="46" spans="1:7" x14ac:dyDescent="0.25">
      <c r="A46"/>
      <c r="B46"/>
    </row>
    <row r="47" spans="1:7" x14ac:dyDescent="0.25">
      <c r="A47"/>
      <c r="B47"/>
    </row>
    <row r="48" spans="1:7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32"/>
      <c r="B54"/>
    </row>
    <row r="55" spans="1:2" ht="15.75" x14ac:dyDescent="0.25">
      <c r="A55" s="206"/>
      <c r="B55"/>
    </row>
    <row r="56" spans="1:2" ht="15.75" x14ac:dyDescent="0.25">
      <c r="A56" s="206"/>
      <c r="B56"/>
    </row>
    <row r="57" spans="1:2" ht="15.75" x14ac:dyDescent="0.25">
      <c r="A57" s="206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32"/>
      <c r="B115"/>
    </row>
    <row r="116" spans="1:2" ht="15.75" x14ac:dyDescent="0.25">
      <c r="A116" s="206"/>
      <c r="B116"/>
    </row>
    <row r="117" spans="1:2" ht="15.75" x14ac:dyDescent="0.25">
      <c r="A117" s="206"/>
      <c r="B117"/>
    </row>
    <row r="118" spans="1:2" ht="15.75" x14ac:dyDescent="0.25">
      <c r="A118" s="206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206"/>
      <c r="B147"/>
    </row>
    <row r="148" spans="1:2" ht="21.75" customHeight="1" x14ac:dyDescent="0.25">
      <c r="A148" s="206"/>
      <c r="B148"/>
    </row>
    <row r="149" spans="1:2" ht="21.75" customHeight="1" x14ac:dyDescent="0.25">
      <c r="A149" s="206"/>
      <c r="B149"/>
    </row>
    <row r="150" spans="1:2" ht="15.75" x14ac:dyDescent="0.25">
      <c r="A150" s="206"/>
      <c r="B150"/>
    </row>
    <row r="151" spans="1:2" ht="15.75" x14ac:dyDescent="0.25">
      <c r="A151" s="206"/>
      <c r="B151"/>
    </row>
    <row r="152" spans="1:2" ht="15.75" x14ac:dyDescent="0.25">
      <c r="A152" s="228"/>
      <c r="B152"/>
    </row>
    <row r="153" spans="1:2" ht="15.75" x14ac:dyDescent="0.25">
      <c r="A153" s="236"/>
      <c r="B153"/>
    </row>
    <row r="154" spans="1:2" ht="15.75" x14ac:dyDescent="0.25">
      <c r="A154" s="235"/>
      <c r="B154"/>
    </row>
    <row r="155" spans="1:2" ht="15.75" x14ac:dyDescent="0.25">
      <c r="A155" s="229"/>
      <c r="B155"/>
    </row>
    <row r="156" spans="1:2" ht="15.75" x14ac:dyDescent="0.25">
      <c r="A156" s="206"/>
      <c r="B156"/>
    </row>
    <row r="157" spans="1:2" ht="15.75" x14ac:dyDescent="0.25">
      <c r="A157" s="206"/>
      <c r="B157"/>
    </row>
    <row r="158" spans="1:2" ht="15.75" x14ac:dyDescent="0.25">
      <c r="A158" s="232"/>
      <c r="B158"/>
    </row>
    <row r="159" spans="1:2" ht="15.75" x14ac:dyDescent="0.25">
      <c r="A159" s="206"/>
      <c r="B159"/>
    </row>
    <row r="160" spans="1:2" ht="15.75" x14ac:dyDescent="0.25">
      <c r="A160" s="206"/>
      <c r="B160"/>
    </row>
    <row r="161" spans="1:2" ht="15.75" x14ac:dyDescent="0.25">
      <c r="A161" s="206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206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2">
    <mergeCell ref="B3:I3"/>
    <mergeCell ref="B4:I4"/>
    <mergeCell ref="B5:H5"/>
    <mergeCell ref="C21:D21"/>
    <mergeCell ref="F21:H21"/>
    <mergeCell ref="C18:D18"/>
    <mergeCell ref="F18:H18"/>
    <mergeCell ref="A6:A7"/>
    <mergeCell ref="B6:B7"/>
    <mergeCell ref="C6:C7"/>
    <mergeCell ref="D6:D7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M9" sqref="M9"/>
    </sheetView>
  </sheetViews>
  <sheetFormatPr baseColWidth="10" defaultRowHeight="15" x14ac:dyDescent="0.25"/>
  <cols>
    <col min="1" max="1" width="7.140625" customWidth="1"/>
    <col min="2" max="2" width="29.5703125" customWidth="1"/>
    <col min="3" max="3" width="15.85546875" customWidth="1"/>
    <col min="4" max="5" width="14.5703125" customWidth="1"/>
    <col min="7" max="7" width="34.85546875" customWidth="1"/>
  </cols>
  <sheetData>
    <row r="1" spans="1:7" ht="20.25" x14ac:dyDescent="0.25">
      <c r="A1" s="549" t="s">
        <v>528</v>
      </c>
      <c r="B1" s="549"/>
      <c r="C1" s="549"/>
      <c r="D1" s="549"/>
      <c r="E1" s="549"/>
      <c r="F1" s="549"/>
      <c r="G1" s="549"/>
    </row>
    <row r="2" spans="1:7" x14ac:dyDescent="0.25">
      <c r="A2" s="578" t="s">
        <v>529</v>
      </c>
      <c r="B2" s="579"/>
      <c r="C2" s="580"/>
      <c r="D2" s="581"/>
      <c r="E2" s="579"/>
      <c r="F2" s="582"/>
      <c r="G2" s="579"/>
    </row>
    <row r="3" spans="1:7" ht="15.75" thickBot="1" x14ac:dyDescent="0.3">
      <c r="A3" s="583" t="s">
        <v>550</v>
      </c>
      <c r="B3" s="583"/>
      <c r="C3" s="583"/>
      <c r="D3" s="583"/>
      <c r="E3" s="583"/>
      <c r="F3" s="583"/>
      <c r="G3" s="583"/>
    </row>
    <row r="4" spans="1:7" ht="36" x14ac:dyDescent="0.25">
      <c r="A4" s="300"/>
      <c r="B4" s="301" t="s">
        <v>3</v>
      </c>
      <c r="C4" s="301" t="s">
        <v>177</v>
      </c>
      <c r="D4" s="301" t="s">
        <v>530</v>
      </c>
      <c r="E4" s="462" t="s">
        <v>490</v>
      </c>
      <c r="F4" s="301" t="s">
        <v>394</v>
      </c>
      <c r="G4" s="313" t="s">
        <v>180</v>
      </c>
    </row>
    <row r="5" spans="1:7" x14ac:dyDescent="0.25">
      <c r="A5" s="532" t="s">
        <v>531</v>
      </c>
      <c r="B5" s="533"/>
      <c r="C5" s="533"/>
      <c r="D5" s="533"/>
      <c r="E5" s="533"/>
      <c r="F5" s="533"/>
      <c r="G5" s="534"/>
    </row>
    <row r="6" spans="1:7" ht="24" x14ac:dyDescent="0.25">
      <c r="A6" s="367">
        <v>1</v>
      </c>
      <c r="B6" s="358" t="s">
        <v>532</v>
      </c>
      <c r="C6" s="290" t="s">
        <v>533</v>
      </c>
      <c r="D6" s="463"/>
      <c r="E6" s="464">
        <v>827041343</v>
      </c>
      <c r="F6" s="291">
        <v>4200</v>
      </c>
      <c r="G6" s="305"/>
    </row>
    <row r="7" spans="1:7" ht="24" x14ac:dyDescent="0.25">
      <c r="A7" s="304">
        <f t="shared" ref="A7:A18" si="0">SUM(A6+1)</f>
        <v>2</v>
      </c>
      <c r="B7" s="289" t="s">
        <v>534</v>
      </c>
      <c r="C7" s="290" t="s">
        <v>535</v>
      </c>
      <c r="D7" s="463"/>
      <c r="E7" s="464">
        <v>827039047</v>
      </c>
      <c r="F7" s="291">
        <v>3000</v>
      </c>
      <c r="G7" s="305"/>
    </row>
    <row r="8" spans="1:7" ht="27" customHeight="1" x14ac:dyDescent="0.25">
      <c r="A8" s="304">
        <f t="shared" si="0"/>
        <v>3</v>
      </c>
      <c r="B8" s="358" t="s">
        <v>536</v>
      </c>
      <c r="C8" s="290" t="s">
        <v>537</v>
      </c>
      <c r="D8" s="463"/>
      <c r="E8" s="464">
        <v>827039977</v>
      </c>
      <c r="F8" s="291">
        <v>2500</v>
      </c>
      <c r="G8" s="305"/>
    </row>
    <row r="9" spans="1:7" ht="24" x14ac:dyDescent="0.25">
      <c r="A9" s="304">
        <f t="shared" si="0"/>
        <v>4</v>
      </c>
      <c r="B9" s="289" t="s">
        <v>538</v>
      </c>
      <c r="C9" s="290" t="s">
        <v>539</v>
      </c>
      <c r="D9" s="463"/>
      <c r="E9" s="464">
        <v>827140910</v>
      </c>
      <c r="F9" s="291">
        <v>6200</v>
      </c>
      <c r="G9" s="305"/>
    </row>
    <row r="10" spans="1:7" ht="24" x14ac:dyDescent="0.25">
      <c r="A10" s="304">
        <f t="shared" si="0"/>
        <v>5</v>
      </c>
      <c r="B10" s="289" t="s">
        <v>240</v>
      </c>
      <c r="C10" s="290" t="s">
        <v>533</v>
      </c>
      <c r="D10" s="463"/>
      <c r="E10" s="465">
        <v>828528580</v>
      </c>
      <c r="F10" s="291">
        <v>5200</v>
      </c>
      <c r="G10" s="305"/>
    </row>
    <row r="11" spans="1:7" x14ac:dyDescent="0.25">
      <c r="A11" s="304">
        <f t="shared" si="0"/>
        <v>6</v>
      </c>
      <c r="B11" s="289"/>
      <c r="C11" s="290"/>
      <c r="D11" s="463"/>
      <c r="E11" s="466"/>
      <c r="F11" s="291"/>
      <c r="G11" s="305"/>
    </row>
    <row r="12" spans="1:7" x14ac:dyDescent="0.25">
      <c r="A12" s="304">
        <v>7</v>
      </c>
      <c r="B12" s="358"/>
      <c r="C12" s="290"/>
      <c r="D12" s="463"/>
      <c r="E12" s="466"/>
      <c r="F12" s="291"/>
      <c r="G12" s="305"/>
    </row>
    <row r="13" spans="1:7" x14ac:dyDescent="0.25">
      <c r="A13" s="304">
        <v>8</v>
      </c>
      <c r="B13" s="289"/>
      <c r="C13" s="290"/>
      <c r="D13" s="463"/>
      <c r="E13" s="466"/>
      <c r="F13" s="291"/>
      <c r="G13" s="305"/>
    </row>
    <row r="14" spans="1:7" x14ac:dyDescent="0.25">
      <c r="A14" s="304">
        <f t="shared" si="0"/>
        <v>9</v>
      </c>
      <c r="B14" s="289"/>
      <c r="C14" s="290"/>
      <c r="D14" s="463"/>
      <c r="E14" s="466"/>
      <c r="F14" s="291"/>
      <c r="G14" s="305"/>
    </row>
    <row r="15" spans="1:7" x14ac:dyDescent="0.25">
      <c r="A15" s="304">
        <v>10</v>
      </c>
      <c r="B15" s="289"/>
      <c r="C15" s="290"/>
      <c r="D15" s="463"/>
      <c r="E15" s="466"/>
      <c r="F15" s="291"/>
      <c r="G15" s="305"/>
    </row>
    <row r="16" spans="1:7" x14ac:dyDescent="0.25">
      <c r="A16" s="304">
        <v>11</v>
      </c>
      <c r="B16" s="289"/>
      <c r="C16" s="290"/>
      <c r="D16" s="463"/>
      <c r="E16" s="466"/>
      <c r="F16" s="291"/>
      <c r="G16" s="305"/>
    </row>
    <row r="17" spans="1:7" x14ac:dyDescent="0.25">
      <c r="A17" s="304">
        <v>12</v>
      </c>
      <c r="B17" s="289"/>
      <c r="C17" s="290"/>
      <c r="D17" s="463"/>
      <c r="E17" s="466"/>
      <c r="F17" s="291"/>
      <c r="G17" s="305"/>
    </row>
    <row r="18" spans="1:7" x14ac:dyDescent="0.25">
      <c r="A18" s="304">
        <f t="shared" si="0"/>
        <v>13</v>
      </c>
      <c r="B18" s="289"/>
      <c r="C18" s="290"/>
      <c r="D18" s="463"/>
      <c r="E18" s="466"/>
      <c r="F18" s="291"/>
      <c r="G18" s="305"/>
    </row>
    <row r="19" spans="1:7" x14ac:dyDescent="0.25">
      <c r="A19" s="304">
        <v>14</v>
      </c>
      <c r="B19" s="289"/>
      <c r="C19" s="290"/>
      <c r="D19" s="463"/>
      <c r="E19" s="466"/>
      <c r="F19" s="291"/>
      <c r="G19" s="305"/>
    </row>
    <row r="20" spans="1:7" x14ac:dyDescent="0.25">
      <c r="A20" s="467">
        <v>15</v>
      </c>
      <c r="B20" s="468"/>
      <c r="C20" s="469"/>
      <c r="D20" s="470"/>
      <c r="E20" s="471"/>
      <c r="F20" s="291"/>
      <c r="G20" s="305"/>
    </row>
    <row r="21" spans="1:7" ht="15.75" thickBot="1" x14ac:dyDescent="0.3">
      <c r="A21" s="472"/>
      <c r="B21" s="473" t="s">
        <v>540</v>
      </c>
      <c r="C21" s="474"/>
      <c r="D21" s="475"/>
      <c r="E21" s="363"/>
      <c r="F21" s="363">
        <f>SUM(F6:F20)</f>
        <v>21100</v>
      </c>
      <c r="G21" s="476"/>
    </row>
    <row r="22" spans="1:7" x14ac:dyDescent="0.25">
      <c r="F22" s="457"/>
      <c r="G22" s="237"/>
    </row>
    <row r="23" spans="1:7" ht="15.75" x14ac:dyDescent="0.25">
      <c r="A23" s="491" t="s">
        <v>186</v>
      </c>
      <c r="B23" s="491"/>
      <c r="C23" s="491"/>
      <c r="D23" s="297"/>
      <c r="E23" s="491" t="s">
        <v>524</v>
      </c>
      <c r="F23" s="491"/>
      <c r="G23" s="491"/>
    </row>
    <row r="24" spans="1:7" ht="15.75" x14ac:dyDescent="0.25">
      <c r="A24" s="455"/>
      <c r="B24" s="455"/>
      <c r="C24" s="455"/>
      <c r="D24" s="455"/>
      <c r="E24" s="231"/>
      <c r="F24" s="295"/>
      <c r="G24" s="296"/>
    </row>
    <row r="25" spans="1:7" ht="15.75" x14ac:dyDescent="0.25">
      <c r="A25" s="455"/>
      <c r="B25" s="492"/>
      <c r="C25" s="492"/>
      <c r="D25" s="455"/>
      <c r="E25" s="492"/>
      <c r="F25" s="492"/>
      <c r="G25" s="492"/>
    </row>
    <row r="26" spans="1:7" ht="15.75" x14ac:dyDescent="0.25">
      <c r="A26" s="531" t="s">
        <v>468</v>
      </c>
      <c r="B26" s="531"/>
      <c r="C26" s="531"/>
      <c r="D26" s="297"/>
      <c r="E26" s="531" t="s">
        <v>469</v>
      </c>
      <c r="F26" s="531"/>
      <c r="G26" s="531"/>
    </row>
  </sheetData>
  <mergeCells count="9">
    <mergeCell ref="A26:C26"/>
    <mergeCell ref="E26:G26"/>
    <mergeCell ref="A1:G1"/>
    <mergeCell ref="A3:G3"/>
    <mergeCell ref="A5:G5"/>
    <mergeCell ref="A23:C23"/>
    <mergeCell ref="E23:G23"/>
    <mergeCell ref="B25:C25"/>
    <mergeCell ref="E25:G2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1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8" t="s">
        <v>1</v>
      </c>
      <c r="E5" s="498"/>
      <c r="F5" s="498"/>
      <c r="G5" s="498"/>
      <c r="H5" s="498"/>
      <c r="I5" s="535" t="s">
        <v>2</v>
      </c>
      <c r="J5" s="536"/>
      <c r="K5" s="536"/>
      <c r="L5" s="536"/>
      <c r="M5" s="536"/>
      <c r="N5" s="537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7">
        <v>0.02</v>
      </c>
      <c r="Q6" s="157">
        <v>0.04</v>
      </c>
      <c r="R6" s="158">
        <v>0.06</v>
      </c>
      <c r="S6" s="158">
        <v>7.0000000000000007E-2</v>
      </c>
      <c r="T6" s="162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0"/>
      <c r="B9" s="12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1" t="s">
        <v>219</v>
      </c>
      <c r="B10" s="119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0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0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1" t="s">
        <v>220</v>
      </c>
      <c r="B11" s="119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0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0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1" t="s">
        <v>221</v>
      </c>
      <c r="B12" s="119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0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0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1" t="s">
        <v>222</v>
      </c>
      <c r="B13" s="119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0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0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1" t="s">
        <v>223</v>
      </c>
      <c r="B14" s="119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0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0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1" t="s">
        <v>224</v>
      </c>
      <c r="B15" s="119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0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0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1" t="s">
        <v>225</v>
      </c>
      <c r="B16" s="119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0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0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1" t="s">
        <v>226</v>
      </c>
      <c r="B17" s="119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0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0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1" t="s">
        <v>227</v>
      </c>
      <c r="B18" s="119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0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0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2"/>
      <c r="B19" s="123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1" t="s">
        <v>228</v>
      </c>
      <c r="B20" s="124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0">
        <f>C20*0.04</f>
        <v>240</v>
      </c>
      <c r="R20" s="18">
        <f>C20*0.06</f>
        <v>360</v>
      </c>
      <c r="S20" s="18">
        <f>C20*0.07</f>
        <v>420.00000000000006</v>
      </c>
      <c r="T20" s="161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2"/>
      <c r="B21" s="123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5" t="s">
        <v>19</v>
      </c>
      <c r="B22" s="123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2"/>
      <c r="B23" s="123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1" t="s">
        <v>229</v>
      </c>
      <c r="B24" s="119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0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1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2"/>
      <c r="B25" s="123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5" t="s">
        <v>21</v>
      </c>
      <c r="B26" s="123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1" t="s">
        <v>17</v>
      </c>
      <c r="B27" s="115" t="s">
        <v>22</v>
      </c>
      <c r="C27" s="116">
        <v>18500</v>
      </c>
      <c r="D27" s="116">
        <f>SUM(C27/2)</f>
        <v>9250</v>
      </c>
      <c r="E27" s="116"/>
      <c r="F27" s="116"/>
      <c r="G27" s="116"/>
      <c r="H27" s="153">
        <v>0</v>
      </c>
      <c r="I27" s="153">
        <v>125</v>
      </c>
      <c r="J27" s="153"/>
      <c r="K27" s="153"/>
      <c r="L27" s="116">
        <v>1421</v>
      </c>
      <c r="M27" s="116"/>
      <c r="N27" s="116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0">
        <f>C27*0.06</f>
        <v>1110</v>
      </c>
      <c r="S27" s="18">
        <f>C27*0.07</f>
        <v>1295.0000000000002</v>
      </c>
      <c r="T27" s="161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1" t="s">
        <v>23</v>
      </c>
      <c r="B28" s="115" t="s">
        <v>24</v>
      </c>
      <c r="C28" s="18">
        <v>6750</v>
      </c>
      <c r="D28" s="116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0">
        <f>C28*0.04</f>
        <v>270</v>
      </c>
      <c r="R28" s="18">
        <f>C28*0.06</f>
        <v>405</v>
      </c>
      <c r="S28" s="18">
        <f>C28*0.07</f>
        <v>472.50000000000006</v>
      </c>
      <c r="T28" s="161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6"/>
      <c r="B29" s="127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8"/>
      <c r="B30" s="129"/>
      <c r="C30" s="4"/>
      <c r="D30" s="498" t="s">
        <v>1</v>
      </c>
      <c r="E30" s="498"/>
      <c r="F30" s="498"/>
      <c r="G30" s="498"/>
      <c r="H30" s="498"/>
      <c r="I30" s="32"/>
      <c r="J30" s="177"/>
      <c r="K30" s="32"/>
      <c r="L30" s="498" t="s">
        <v>2</v>
      </c>
      <c r="M30" s="498"/>
      <c r="N30" s="49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0" t="s">
        <v>3</v>
      </c>
      <c r="B31" s="131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2"/>
      <c r="B32" s="13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34" t="s">
        <v>25</v>
      </c>
      <c r="B33" s="135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2"/>
      <c r="B34" s="123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1" t="s">
        <v>230</v>
      </c>
      <c r="B35" s="115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0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1">
        <v>714</v>
      </c>
      <c r="V35" s="47">
        <f>N35/2</f>
        <v>7155</v>
      </c>
      <c r="W35" s="47"/>
    </row>
    <row r="36" spans="1:23" ht="26.25" customHeight="1" x14ac:dyDescent="0.25">
      <c r="A36" s="121" t="s">
        <v>27</v>
      </c>
      <c r="B36" s="119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0">
        <f>C36*0.04</f>
        <v>270</v>
      </c>
      <c r="R36" s="18">
        <f>C36*0.06</f>
        <v>405</v>
      </c>
      <c r="S36" s="18">
        <f>C36*0.07</f>
        <v>472.50000000000006</v>
      </c>
      <c r="T36" s="161">
        <v>257</v>
      </c>
      <c r="V36" s="47">
        <f>N36</f>
        <v>2680</v>
      </c>
      <c r="W36" s="47"/>
    </row>
    <row r="37" spans="1:23" ht="26.25" customHeight="1" x14ac:dyDescent="0.25">
      <c r="A37" s="121" t="s">
        <v>231</v>
      </c>
      <c r="B37" s="115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0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1">
        <v>172</v>
      </c>
      <c r="V37" s="47">
        <f>N37/2</f>
        <v>2015</v>
      </c>
      <c r="W37" s="47"/>
    </row>
    <row r="38" spans="1:23" ht="14.25" customHeight="1" x14ac:dyDescent="0.25">
      <c r="A38" s="122"/>
      <c r="B38" s="123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5" t="s">
        <v>29</v>
      </c>
      <c r="B39" s="123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1" t="s">
        <v>232</v>
      </c>
      <c r="B40" s="119" t="s">
        <v>30</v>
      </c>
      <c r="C40" s="116">
        <v>14000</v>
      </c>
      <c r="D40" s="116">
        <f>C40/2</f>
        <v>7000</v>
      </c>
      <c r="E40" s="116"/>
      <c r="F40" s="116"/>
      <c r="G40" s="116"/>
      <c r="H40" s="153"/>
      <c r="I40" s="153">
        <v>125</v>
      </c>
      <c r="J40" s="153"/>
      <c r="K40" s="153"/>
      <c r="L40" s="116">
        <v>940</v>
      </c>
      <c r="M40" s="116"/>
      <c r="N40" s="116">
        <f>SUM(D40+E40+G40+H40-I40-K40-L40+M40)</f>
        <v>5935</v>
      </c>
      <c r="O40" s="16"/>
      <c r="P40" s="18">
        <f>C40*0.02</f>
        <v>280</v>
      </c>
      <c r="Q40" s="160">
        <f>C40*0.04</f>
        <v>560</v>
      </c>
      <c r="R40" s="18">
        <f>C40*0.06</f>
        <v>840</v>
      </c>
      <c r="S40" s="18">
        <f>C40*0.07</f>
        <v>980.00000000000011</v>
      </c>
      <c r="T40" s="161">
        <v>528</v>
      </c>
      <c r="V40" s="47">
        <f>N40/2</f>
        <v>2967.5</v>
      </c>
      <c r="W40" s="47"/>
    </row>
    <row r="41" spans="1:23" ht="24" customHeight="1" x14ac:dyDescent="0.25">
      <c r="A41" s="121" t="s">
        <v>31</v>
      </c>
      <c r="B41" s="119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0">
        <f>C41*0.04</f>
        <v>262.08</v>
      </c>
      <c r="R41" s="18">
        <f>C41*0.06</f>
        <v>393.12</v>
      </c>
      <c r="S41" s="18">
        <f>C41*0.07</f>
        <v>458.64000000000004</v>
      </c>
      <c r="T41" s="161">
        <v>250</v>
      </c>
      <c r="V41" s="47">
        <f>N41</f>
        <v>3271</v>
      </c>
      <c r="W41" s="47"/>
    </row>
    <row r="42" spans="1:23" ht="21" customHeight="1" x14ac:dyDescent="0.25">
      <c r="A42" s="122"/>
      <c r="B42" s="123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2"/>
      <c r="B43" s="123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5" t="s">
        <v>32</v>
      </c>
      <c r="B44" s="123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2"/>
      <c r="B45" s="123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1" t="s">
        <v>33</v>
      </c>
      <c r="B46" s="119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0">
        <f>C46*0.04</f>
        <v>262.08</v>
      </c>
      <c r="R46" s="18">
        <f>C46*0.06</f>
        <v>393.12</v>
      </c>
      <c r="S46" s="18">
        <f>C46*0.07</f>
        <v>458.64000000000004</v>
      </c>
      <c r="T46" s="161">
        <v>250</v>
      </c>
      <c r="V46" s="47">
        <f>N46</f>
        <v>3236</v>
      </c>
      <c r="W46" s="47"/>
    </row>
    <row r="47" spans="1:23" ht="19.5" customHeight="1" x14ac:dyDescent="0.25">
      <c r="A47" s="121" t="s">
        <v>35</v>
      </c>
      <c r="B47" s="119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0">
        <f>C47*0.04</f>
        <v>262.08</v>
      </c>
      <c r="R47" s="18">
        <f>C47*0.06</f>
        <v>393.12</v>
      </c>
      <c r="S47" s="18">
        <f>C47*0.07</f>
        <v>458.64000000000004</v>
      </c>
      <c r="T47" s="161">
        <v>250</v>
      </c>
      <c r="V47" s="47">
        <f>N47</f>
        <v>3236</v>
      </c>
      <c r="W47" s="47"/>
    </row>
    <row r="48" spans="1:23" ht="14.25" customHeight="1" x14ac:dyDescent="0.25">
      <c r="A48" s="121"/>
      <c r="B48" s="119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2"/>
      <c r="B49" s="123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6" t="s">
        <v>37</v>
      </c>
      <c r="B50" s="123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2"/>
      <c r="B51" s="123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1" t="s">
        <v>38</v>
      </c>
      <c r="B52" s="119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0">
        <f>C52*0.04</f>
        <v>200.32</v>
      </c>
      <c r="R52" s="18">
        <f>C52*0.06</f>
        <v>300.47999999999996</v>
      </c>
      <c r="S52" s="18">
        <f>C52*0.07</f>
        <v>350.56000000000006</v>
      </c>
      <c r="T52" s="161">
        <v>191</v>
      </c>
      <c r="V52" s="47">
        <f>N52</f>
        <v>2564</v>
      </c>
      <c r="W52" s="47"/>
    </row>
    <row r="53" spans="1:23" x14ac:dyDescent="0.25">
      <c r="A53" s="122"/>
      <c r="B53" s="123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2"/>
      <c r="B54" s="123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6" t="s">
        <v>313</v>
      </c>
      <c r="B55" s="123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2"/>
      <c r="B56" s="123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1" t="s">
        <v>233</v>
      </c>
      <c r="B57" s="119" t="s">
        <v>39</v>
      </c>
      <c r="C57" s="116">
        <v>9350</v>
      </c>
      <c r="D57" s="116">
        <f>C57/2</f>
        <v>4675</v>
      </c>
      <c r="E57" s="116"/>
      <c r="F57" s="116"/>
      <c r="G57" s="116"/>
      <c r="H57" s="153"/>
      <c r="I57" s="153">
        <v>125</v>
      </c>
      <c r="J57" s="153"/>
      <c r="K57" s="153"/>
      <c r="L57" s="116">
        <v>460</v>
      </c>
      <c r="M57" s="116">
        <v>0</v>
      </c>
      <c r="N57" s="18">
        <f>D57-I57-L57</f>
        <v>4090</v>
      </c>
      <c r="O57" s="16"/>
      <c r="P57" s="18">
        <f>C57*0.02</f>
        <v>187</v>
      </c>
      <c r="Q57" s="160">
        <f>C57*0.04</f>
        <v>374</v>
      </c>
      <c r="R57" s="18">
        <f>C57*0.06</f>
        <v>561</v>
      </c>
      <c r="S57" s="18">
        <f>C57*0.07</f>
        <v>654.50000000000011</v>
      </c>
      <c r="T57" s="161">
        <v>360</v>
      </c>
      <c r="V57" s="47">
        <f>N57/2</f>
        <v>2045</v>
      </c>
      <c r="W57" s="47"/>
    </row>
    <row r="58" spans="1:23" ht="12.75" customHeight="1" x14ac:dyDescent="0.25">
      <c r="A58" s="137"/>
      <c r="B58" s="123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5" t="s">
        <v>40</v>
      </c>
      <c r="B59" s="123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7"/>
      <c r="B60" s="123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5" t="s">
        <v>41</v>
      </c>
      <c r="B61" s="123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2"/>
      <c r="B62" s="123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1" t="s">
        <v>234</v>
      </c>
      <c r="B63" s="115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1">
        <v>0</v>
      </c>
      <c r="V63" s="47">
        <f>N63/2</f>
        <v>2443</v>
      </c>
      <c r="W63" s="47"/>
    </row>
    <row r="64" spans="1:23" ht="18.75" customHeight="1" x14ac:dyDescent="0.25">
      <c r="A64" s="138" t="s">
        <v>235</v>
      </c>
      <c r="B64" s="115" t="s">
        <v>24</v>
      </c>
      <c r="C64" s="116">
        <v>5800</v>
      </c>
      <c r="D64" s="18">
        <f>SUM(C64/2)</f>
        <v>2900</v>
      </c>
      <c r="E64" s="116"/>
      <c r="F64" s="116"/>
      <c r="G64" s="116"/>
      <c r="H64" s="117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0">
        <f t="shared" si="10"/>
        <v>232</v>
      </c>
      <c r="R64" s="18">
        <f t="shared" si="11"/>
        <v>348</v>
      </c>
      <c r="S64" s="18">
        <f t="shared" si="12"/>
        <v>406.00000000000006</v>
      </c>
      <c r="T64" s="161">
        <v>220</v>
      </c>
      <c r="V64" s="47">
        <f>N64/2</f>
        <v>1437.5</v>
      </c>
      <c r="W64" s="47"/>
    </row>
    <row r="65" spans="1:23" ht="18.75" customHeight="1" x14ac:dyDescent="0.25">
      <c r="A65" s="138" t="s">
        <v>43</v>
      </c>
      <c r="B65" s="115" t="s">
        <v>44</v>
      </c>
      <c r="C65" s="18">
        <v>5144</v>
      </c>
      <c r="D65" s="116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0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1">
        <v>196</v>
      </c>
      <c r="V65" s="47">
        <f>N65</f>
        <v>2637</v>
      </c>
      <c r="W65" s="47"/>
    </row>
    <row r="66" spans="1:23" ht="18.75" customHeight="1" x14ac:dyDescent="0.25">
      <c r="A66" s="138" t="s">
        <v>45</v>
      </c>
      <c r="B66" s="115" t="s">
        <v>46</v>
      </c>
      <c r="C66" s="18">
        <v>5784</v>
      </c>
      <c r="D66" s="116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0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1">
        <v>220</v>
      </c>
      <c r="V66" s="47">
        <f>N66</f>
        <v>2935</v>
      </c>
      <c r="W66" s="47"/>
    </row>
    <row r="67" spans="1:23" ht="25.5" customHeight="1" x14ac:dyDescent="0.25">
      <c r="A67" s="121" t="s">
        <v>47</v>
      </c>
      <c r="B67" s="115" t="s">
        <v>48</v>
      </c>
      <c r="C67" s="18">
        <v>4284</v>
      </c>
      <c r="D67" s="116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0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1">
        <v>163</v>
      </c>
      <c r="V67" s="47">
        <f>N67</f>
        <v>2281</v>
      </c>
      <c r="W67" s="47"/>
    </row>
    <row r="68" spans="1:23" ht="37.5" customHeight="1" thickBot="1" x14ac:dyDescent="0.3">
      <c r="A68" s="121" t="s">
        <v>236</v>
      </c>
      <c r="B68" s="115" t="s">
        <v>49</v>
      </c>
      <c r="C68" s="18">
        <v>3848</v>
      </c>
      <c r="D68" s="116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0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1">
        <v>148</v>
      </c>
      <c r="V68" s="47">
        <f>N68</f>
        <v>2103</v>
      </c>
      <c r="W68" s="47"/>
    </row>
    <row r="69" spans="1:23" ht="15.75" customHeight="1" x14ac:dyDescent="0.25">
      <c r="A69" s="128"/>
      <c r="B69" s="129"/>
      <c r="C69" s="4"/>
      <c r="D69" s="498" t="s">
        <v>1</v>
      </c>
      <c r="E69" s="498"/>
      <c r="F69" s="498"/>
      <c r="G69" s="498"/>
      <c r="H69" s="498"/>
      <c r="I69" s="32"/>
      <c r="J69" s="177"/>
      <c r="K69" s="32"/>
      <c r="L69" s="498" t="s">
        <v>2</v>
      </c>
      <c r="M69" s="498"/>
      <c r="N69" s="49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9" t="s">
        <v>3</v>
      </c>
      <c r="B70" s="140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1" t="s">
        <v>237</v>
      </c>
      <c r="B71" s="127" t="s">
        <v>50</v>
      </c>
      <c r="C71" s="18">
        <v>3848</v>
      </c>
      <c r="D71" s="116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0">
        <f t="shared" ref="R71:R77" si="14">C71*0.06</f>
        <v>230.88</v>
      </c>
      <c r="S71" s="18">
        <f t="shared" ref="S71:S77" si="15">C71*0.07</f>
        <v>269.36</v>
      </c>
      <c r="T71" s="161">
        <v>200</v>
      </c>
      <c r="V71" s="47">
        <f>N71</f>
        <v>2103</v>
      </c>
      <c r="W71" s="47"/>
    </row>
    <row r="72" spans="1:23" ht="25.5" customHeight="1" x14ac:dyDescent="0.25">
      <c r="A72" s="121" t="s">
        <v>51</v>
      </c>
      <c r="B72" s="115" t="s">
        <v>44</v>
      </c>
      <c r="C72" s="18">
        <v>5144</v>
      </c>
      <c r="D72" s="116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0">
        <f>C72*0.04</f>
        <v>205.76</v>
      </c>
      <c r="R72" s="18">
        <f t="shared" si="14"/>
        <v>308.64</v>
      </c>
      <c r="S72" s="18">
        <f t="shared" si="15"/>
        <v>360.08000000000004</v>
      </c>
      <c r="T72" s="161">
        <v>196</v>
      </c>
      <c r="V72" s="47">
        <f>N72</f>
        <v>2637</v>
      </c>
      <c r="W72" s="47"/>
    </row>
    <row r="73" spans="1:23" ht="25.5" customHeight="1" x14ac:dyDescent="0.25">
      <c r="A73" s="121" t="s">
        <v>238</v>
      </c>
      <c r="B73" s="115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0">
        <f t="shared" si="14"/>
        <v>241.79999999999998</v>
      </c>
      <c r="S73" s="18">
        <f t="shared" si="15"/>
        <v>282.10000000000002</v>
      </c>
      <c r="T73" s="161">
        <v>228</v>
      </c>
      <c r="V73" s="47">
        <f>N73</f>
        <v>2159</v>
      </c>
      <c r="W73" s="47"/>
    </row>
    <row r="74" spans="1:23" ht="25.5" customHeight="1" x14ac:dyDescent="0.25">
      <c r="A74" s="121" t="s">
        <v>239</v>
      </c>
      <c r="B74" s="115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0">
        <f t="shared" si="14"/>
        <v>241.79999999999998</v>
      </c>
      <c r="S74" s="18">
        <f t="shared" si="15"/>
        <v>282.10000000000002</v>
      </c>
      <c r="T74" s="161">
        <v>228</v>
      </c>
      <c r="V74" s="47">
        <f>N74</f>
        <v>2159</v>
      </c>
      <c r="W74" s="47"/>
    </row>
    <row r="75" spans="1:23" ht="25.5" customHeight="1" x14ac:dyDescent="0.25">
      <c r="A75" s="121" t="s">
        <v>53</v>
      </c>
      <c r="B75" s="115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0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1">
        <v>184</v>
      </c>
      <c r="V75" s="47">
        <f>N75</f>
        <v>2515</v>
      </c>
      <c r="W75" s="47"/>
    </row>
    <row r="76" spans="1:23" ht="25.5" customHeight="1" x14ac:dyDescent="0.25">
      <c r="A76" s="121"/>
      <c r="B76" s="115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0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1">
        <v>375</v>
      </c>
      <c r="V76" s="47"/>
      <c r="W76" s="47"/>
    </row>
    <row r="77" spans="1:23" ht="25.5" customHeight="1" x14ac:dyDescent="0.25">
      <c r="A77" s="121"/>
      <c r="B77" s="115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0">
        <f t="shared" si="16"/>
        <v>240</v>
      </c>
      <c r="R77" s="18">
        <f t="shared" si="14"/>
        <v>360</v>
      </c>
      <c r="S77" s="18">
        <f t="shared" si="15"/>
        <v>420.00000000000006</v>
      </c>
      <c r="T77" s="161">
        <v>240</v>
      </c>
      <c r="V77" s="47"/>
      <c r="W77" s="47"/>
    </row>
    <row r="78" spans="1:23" ht="23.25" customHeight="1" x14ac:dyDescent="0.25">
      <c r="A78" s="121"/>
      <c r="B78" s="115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5" t="s">
        <v>56</v>
      </c>
      <c r="B79" s="120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2" t="s">
        <v>265</v>
      </c>
      <c r="B80" s="120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1" t="s">
        <v>263</v>
      </c>
      <c r="B81" s="115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0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1">
        <v>93</v>
      </c>
      <c r="V81" s="47">
        <f t="shared" ref="V81:V87" si="20">N81</f>
        <v>1330</v>
      </c>
      <c r="W81" s="47"/>
    </row>
    <row r="82" spans="1:23" ht="34.5" customHeight="1" x14ac:dyDescent="0.25">
      <c r="A82" s="178" t="s">
        <v>264</v>
      </c>
      <c r="B82" s="115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0">
        <f t="shared" si="16"/>
        <v>50.800000000000004</v>
      </c>
      <c r="R82" s="18">
        <f t="shared" si="18"/>
        <v>76.2</v>
      </c>
      <c r="S82" s="18">
        <f t="shared" si="19"/>
        <v>88.9</v>
      </c>
      <c r="T82" s="161">
        <v>51</v>
      </c>
      <c r="V82" s="47">
        <f t="shared" si="20"/>
        <v>839</v>
      </c>
      <c r="W82" s="47"/>
    </row>
    <row r="83" spans="1:23" ht="33" customHeight="1" x14ac:dyDescent="0.25">
      <c r="A83" s="121" t="s">
        <v>309</v>
      </c>
      <c r="B83" s="115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0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1">
        <v>51</v>
      </c>
      <c r="V83" s="47">
        <f t="shared" si="20"/>
        <v>839</v>
      </c>
      <c r="W83" s="47"/>
    </row>
    <row r="84" spans="1:23" ht="21.75" customHeight="1" x14ac:dyDescent="0.25">
      <c r="A84" s="121" t="s">
        <v>60</v>
      </c>
      <c r="B84" s="115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0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1">
        <v>188</v>
      </c>
      <c r="V84" s="47">
        <f t="shared" si="20"/>
        <v>2552</v>
      </c>
      <c r="W84" s="47"/>
    </row>
    <row r="85" spans="1:23" ht="20.25" customHeight="1" x14ac:dyDescent="0.25">
      <c r="A85" s="121" t="s">
        <v>258</v>
      </c>
      <c r="B85" s="115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0">
        <f t="shared" si="18"/>
        <v>126</v>
      </c>
      <c r="S85" s="18">
        <f t="shared" si="19"/>
        <v>147</v>
      </c>
      <c r="T85" s="161">
        <v>64</v>
      </c>
      <c r="V85" s="47">
        <f t="shared" si="20"/>
        <v>1237</v>
      </c>
      <c r="W85" s="47"/>
    </row>
    <row r="86" spans="1:23" ht="26.25" customHeight="1" x14ac:dyDescent="0.25">
      <c r="A86" s="121" t="s">
        <v>63</v>
      </c>
      <c r="B86" s="115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0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1">
        <v>82</v>
      </c>
      <c r="V86" s="47">
        <f t="shared" si="20"/>
        <v>1326</v>
      </c>
      <c r="W86" s="47"/>
    </row>
    <row r="87" spans="1:23" ht="32.25" customHeight="1" x14ac:dyDescent="0.25">
      <c r="A87" s="178" t="s">
        <v>259</v>
      </c>
      <c r="B87" s="115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0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1">
        <v>144</v>
      </c>
      <c r="V87" s="47">
        <f t="shared" si="20"/>
        <v>2014</v>
      </c>
      <c r="W87" s="47"/>
    </row>
    <row r="88" spans="1:23" ht="12.75" customHeight="1" x14ac:dyDescent="0.25">
      <c r="A88" s="122"/>
      <c r="B88" s="123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5" t="s">
        <v>66</v>
      </c>
      <c r="B89" s="123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2"/>
      <c r="B90" s="123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1" t="s">
        <v>240</v>
      </c>
      <c r="B91" s="115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0">
        <f t="shared" si="16"/>
        <v>617.36</v>
      </c>
      <c r="R91" s="18">
        <f>C91*0.06</f>
        <v>926.04</v>
      </c>
      <c r="S91" s="18">
        <f>C91*0.07</f>
        <v>1080.3800000000001</v>
      </c>
      <c r="T91" s="161">
        <v>588</v>
      </c>
      <c r="V91" s="47">
        <f>N91/2</f>
        <v>3249.5</v>
      </c>
      <c r="W91" s="47"/>
    </row>
    <row r="92" spans="1:23" ht="28.5" customHeight="1" x14ac:dyDescent="0.25">
      <c r="A92" s="121" t="s">
        <v>260</v>
      </c>
      <c r="B92" s="115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0">
        <f t="shared" si="16"/>
        <v>512.4</v>
      </c>
      <c r="R92" s="18">
        <f>C92*0.06</f>
        <v>768.6</v>
      </c>
      <c r="S92" s="18">
        <f>C92*0.07</f>
        <v>896.7</v>
      </c>
      <c r="T92" s="161">
        <v>488</v>
      </c>
      <c r="V92" s="47">
        <f>N92/2</f>
        <v>2738</v>
      </c>
      <c r="W92" s="47"/>
    </row>
    <row r="93" spans="1:23" ht="22.5" customHeight="1" x14ac:dyDescent="0.25">
      <c r="A93" s="121" t="s">
        <v>68</v>
      </c>
      <c r="B93" s="119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0">
        <f t="shared" si="16"/>
        <v>321.28000000000003</v>
      </c>
      <c r="R93" s="18">
        <f>C93*0.06</f>
        <v>481.91999999999996</v>
      </c>
      <c r="S93" s="18">
        <f>C93*0.07</f>
        <v>562.24</v>
      </c>
      <c r="T93" s="161">
        <v>306</v>
      </c>
      <c r="V93" s="47">
        <f>N93</f>
        <v>3774</v>
      </c>
      <c r="W93" s="47"/>
    </row>
    <row r="94" spans="1:23" ht="14.25" customHeight="1" x14ac:dyDescent="0.25">
      <c r="A94" s="122"/>
      <c r="B94" s="123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2"/>
      <c r="B95" s="123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5" t="s">
        <v>69</v>
      </c>
      <c r="B96" s="123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2"/>
      <c r="B97" s="123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1" t="s">
        <v>70</v>
      </c>
      <c r="B98" s="119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0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1" t="s">
        <v>71</v>
      </c>
      <c r="B99" s="119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0">
        <f t="shared" si="16"/>
        <v>180.6</v>
      </c>
      <c r="R99" s="18">
        <f>C99*0.06</f>
        <v>270.89999999999998</v>
      </c>
      <c r="S99" s="18">
        <f>C99*0.07</f>
        <v>316.05</v>
      </c>
      <c r="T99" s="161">
        <v>172</v>
      </c>
      <c r="V99" s="47">
        <f>N99</f>
        <v>2380.5</v>
      </c>
      <c r="W99" s="47"/>
    </row>
    <row r="100" spans="1:23" ht="28.5" customHeight="1" x14ac:dyDescent="0.25">
      <c r="A100" s="128"/>
      <c r="B100" s="129"/>
      <c r="C100" s="4"/>
      <c r="D100" s="498" t="s">
        <v>1</v>
      </c>
      <c r="E100" s="498"/>
      <c r="F100" s="498"/>
      <c r="G100" s="498"/>
      <c r="H100" s="498"/>
      <c r="I100" s="32"/>
      <c r="J100" s="177"/>
      <c r="K100" s="32"/>
      <c r="L100" s="498" t="s">
        <v>2</v>
      </c>
      <c r="M100" s="498"/>
      <c r="N100" s="49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0" t="s">
        <v>3</v>
      </c>
      <c r="B101" s="131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2"/>
      <c r="B102" s="143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7" t="s">
        <v>253</v>
      </c>
      <c r="B103" s="144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0">
        <f t="shared" si="16"/>
        <v>188</v>
      </c>
      <c r="R103" s="18">
        <f>C103*0.06</f>
        <v>282</v>
      </c>
      <c r="S103" s="18">
        <f>C103*0.07</f>
        <v>329.00000000000006</v>
      </c>
      <c r="T103" s="161">
        <v>144</v>
      </c>
      <c r="V103" s="47">
        <f>N103/2</f>
        <v>1248.5</v>
      </c>
      <c r="W103" s="47"/>
    </row>
    <row r="104" spans="1:23" x14ac:dyDescent="0.25">
      <c r="A104" s="122"/>
      <c r="B104" s="123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5" t="s">
        <v>74</v>
      </c>
      <c r="B105" s="123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2"/>
      <c r="B106" s="123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1" t="s">
        <v>241</v>
      </c>
      <c r="B107" s="119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0">
        <f t="shared" si="16"/>
        <v>403.2</v>
      </c>
      <c r="R107" s="18">
        <f>C107*0.06</f>
        <v>604.79999999999995</v>
      </c>
      <c r="S107" s="18">
        <f>C107*0.07</f>
        <v>705.6</v>
      </c>
      <c r="T107" s="161">
        <v>380</v>
      </c>
      <c r="V107" s="47">
        <f>N107/2</f>
        <v>2257.5</v>
      </c>
      <c r="W107" s="47"/>
    </row>
    <row r="108" spans="1:23" x14ac:dyDescent="0.25">
      <c r="A108" s="122"/>
      <c r="B108" s="123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5" t="s">
        <v>76</v>
      </c>
      <c r="B109" s="123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1" t="s">
        <v>242</v>
      </c>
      <c r="B110" s="118" t="s">
        <v>77</v>
      </c>
      <c r="C110" s="116">
        <v>11350</v>
      </c>
      <c r="D110" s="116">
        <f>SUM(C110/2)</f>
        <v>5675</v>
      </c>
      <c r="E110" s="116"/>
      <c r="F110" s="116"/>
      <c r="G110" s="116"/>
      <c r="H110" s="153"/>
      <c r="I110" s="153">
        <v>125</v>
      </c>
      <c r="J110" s="153"/>
      <c r="K110" s="153"/>
      <c r="L110" s="116">
        <v>657</v>
      </c>
      <c r="M110" s="116">
        <v>0</v>
      </c>
      <c r="N110" s="116">
        <f>SUM(D110+E110+G110+H110-I110-K110-L110+M110)</f>
        <v>4893</v>
      </c>
      <c r="O110" s="16"/>
      <c r="P110" s="18">
        <f t="shared" ref="P110:P119" si="21">C110*0.02</f>
        <v>227</v>
      </c>
      <c r="Q110" s="160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1">
        <v>428</v>
      </c>
      <c r="V110" s="47">
        <f>N110/2</f>
        <v>2446.5</v>
      </c>
      <c r="W110" s="47"/>
    </row>
    <row r="111" spans="1:23" ht="32.25" customHeight="1" x14ac:dyDescent="0.25">
      <c r="A111" s="121" t="s">
        <v>78</v>
      </c>
      <c r="B111" s="119" t="s">
        <v>24</v>
      </c>
      <c r="C111" s="116">
        <v>6552</v>
      </c>
      <c r="D111" s="116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0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1">
        <v>250</v>
      </c>
      <c r="V111" s="47">
        <f>N111</f>
        <v>3256</v>
      </c>
      <c r="W111" s="47"/>
    </row>
    <row r="112" spans="1:23" ht="32.25" customHeight="1" x14ac:dyDescent="0.25">
      <c r="A112" s="121" t="s">
        <v>243</v>
      </c>
      <c r="B112" s="115" t="s">
        <v>79</v>
      </c>
      <c r="C112" s="116">
        <v>8400</v>
      </c>
      <c r="D112" s="116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0">
        <f t="shared" si="22"/>
        <v>504</v>
      </c>
      <c r="S112" s="18">
        <f t="shared" si="23"/>
        <v>588</v>
      </c>
      <c r="T112" s="161">
        <v>468</v>
      </c>
      <c r="V112" s="47">
        <f>N112/2</f>
        <v>1849</v>
      </c>
      <c r="W112" s="47"/>
    </row>
    <row r="113" spans="1:23" ht="32.25" customHeight="1" x14ac:dyDescent="0.25">
      <c r="A113" s="121" t="s">
        <v>80</v>
      </c>
      <c r="B113" s="115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0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1">
        <v>330</v>
      </c>
      <c r="V113" s="47">
        <f>N113</f>
        <v>4071</v>
      </c>
      <c r="W113" s="47"/>
    </row>
    <row r="114" spans="1:23" ht="32.25" customHeight="1" x14ac:dyDescent="0.25">
      <c r="A114" s="121" t="s">
        <v>82</v>
      </c>
      <c r="B114" s="115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0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1">
        <v>330</v>
      </c>
      <c r="V114" s="47">
        <f>N114</f>
        <v>4071</v>
      </c>
      <c r="W114" s="47"/>
    </row>
    <row r="115" spans="1:23" ht="32.25" customHeight="1" x14ac:dyDescent="0.25">
      <c r="A115" s="121" t="s">
        <v>83</v>
      </c>
      <c r="B115" s="115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0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1">
        <v>330</v>
      </c>
      <c r="V115" s="47">
        <f>N115</f>
        <v>4071</v>
      </c>
      <c r="W115" s="47"/>
    </row>
    <row r="116" spans="1:23" ht="32.25" customHeight="1" x14ac:dyDescent="0.25">
      <c r="A116" s="121"/>
      <c r="B116" s="115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0">
        <f>C116*0.04</f>
        <v>347.28000000000003</v>
      </c>
      <c r="R116" s="18">
        <f>C116*0.06</f>
        <v>520.91999999999996</v>
      </c>
      <c r="S116" s="18">
        <f>C116*0.07</f>
        <v>607.74</v>
      </c>
      <c r="T116" s="161">
        <v>330</v>
      </c>
      <c r="V116" s="47">
        <f>N116</f>
        <v>3900</v>
      </c>
      <c r="W116" s="47"/>
    </row>
    <row r="117" spans="1:23" ht="32.25" customHeight="1" x14ac:dyDescent="0.25">
      <c r="A117" s="121" t="s">
        <v>256</v>
      </c>
      <c r="B117" s="115" t="s">
        <v>84</v>
      </c>
      <c r="C117" s="116">
        <v>9000</v>
      </c>
      <c r="D117" s="116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0">
        <f>C117*0.04</f>
        <v>360</v>
      </c>
      <c r="R117" s="18">
        <f>C117*0.06</f>
        <v>540</v>
      </c>
      <c r="S117" s="18">
        <f>C117*0.07</f>
        <v>630.00000000000011</v>
      </c>
      <c r="T117" s="161">
        <v>352</v>
      </c>
      <c r="V117" s="47">
        <f>N117/2</f>
        <v>1973.5</v>
      </c>
      <c r="W117" s="47"/>
    </row>
    <row r="118" spans="1:23" ht="32.25" customHeight="1" x14ac:dyDescent="0.25">
      <c r="A118" s="121" t="s">
        <v>244</v>
      </c>
      <c r="B118" s="115" t="s">
        <v>85</v>
      </c>
      <c r="C118" s="116">
        <v>5410</v>
      </c>
      <c r="D118" s="116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0">
        <f>C118*0.04</f>
        <v>216.4</v>
      </c>
      <c r="R118" s="18">
        <f>C118*0.06</f>
        <v>324.59999999999997</v>
      </c>
      <c r="S118" s="18">
        <f>C118*0.07</f>
        <v>378.70000000000005</v>
      </c>
      <c r="T118" s="161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1" t="s">
        <v>269</v>
      </c>
      <c r="B119" s="115" t="s">
        <v>85</v>
      </c>
      <c r="C119" s="116">
        <v>5410</v>
      </c>
      <c r="D119" s="116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0">
        <f>C119*0.04</f>
        <v>216.4</v>
      </c>
      <c r="R119" s="18">
        <f>C119*0.06</f>
        <v>324.59999999999997</v>
      </c>
      <c r="S119" s="18">
        <f>C119*0.07</f>
        <v>378.70000000000005</v>
      </c>
      <c r="T119" s="161">
        <v>200</v>
      </c>
      <c r="V119" s="47">
        <f>N119</f>
        <v>2734</v>
      </c>
      <c r="W119" s="47"/>
    </row>
    <row r="120" spans="1:23" ht="77.25" customHeight="1" x14ac:dyDescent="0.25">
      <c r="A120" s="122"/>
      <c r="B120" s="120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5" t="s">
        <v>86</v>
      </c>
      <c r="B121" s="120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5"/>
      <c r="B122" s="120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5" t="s">
        <v>87</v>
      </c>
      <c r="B123" s="120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8" t="s">
        <v>245</v>
      </c>
      <c r="B124" s="115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0">
        <f>C124*0.06</f>
        <v>504</v>
      </c>
      <c r="S124" s="18">
        <f>C124*0.07</f>
        <v>588</v>
      </c>
      <c r="T124" s="161">
        <v>468</v>
      </c>
      <c r="V124" s="47">
        <f>N124/2</f>
        <v>1849</v>
      </c>
      <c r="W124" s="47"/>
    </row>
    <row r="125" spans="1:23" x14ac:dyDescent="0.25">
      <c r="A125" s="138"/>
      <c r="B125" s="115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5" t="s">
        <v>89</v>
      </c>
      <c r="B126" s="120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2"/>
      <c r="B127" s="120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8" t="s">
        <v>90</v>
      </c>
      <c r="B128" s="115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0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1">
        <v>198</v>
      </c>
      <c r="V128" s="47">
        <f>N128</f>
        <v>2644</v>
      </c>
      <c r="W128" s="47"/>
    </row>
    <row r="129" spans="1:23" ht="15" customHeight="1" x14ac:dyDescent="0.25">
      <c r="A129" s="128"/>
      <c r="B129" s="129"/>
      <c r="C129" s="4"/>
      <c r="D129" s="498" t="s">
        <v>1</v>
      </c>
      <c r="E129" s="498"/>
      <c r="F129" s="498"/>
      <c r="G129" s="498"/>
      <c r="H129" s="498"/>
      <c r="I129" s="32"/>
      <c r="J129" s="177"/>
      <c r="K129" s="32"/>
      <c r="L129" s="498" t="s">
        <v>2</v>
      </c>
      <c r="M129" s="498"/>
      <c r="N129" s="49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0" t="s">
        <v>3</v>
      </c>
      <c r="B130" s="131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5"/>
      <c r="B131" s="146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1" t="s">
        <v>73</v>
      </c>
      <c r="B132" s="127" t="s">
        <v>91</v>
      </c>
      <c r="C132" s="116">
        <v>7234</v>
      </c>
      <c r="D132" s="116">
        <f>C132/2</f>
        <v>3617</v>
      </c>
      <c r="E132" s="116"/>
      <c r="F132" s="116"/>
      <c r="G132" s="116"/>
      <c r="H132" s="117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0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1">
        <v>275</v>
      </c>
      <c r="V132" s="47">
        <f>N132</f>
        <v>3532</v>
      </c>
      <c r="W132" s="47"/>
    </row>
    <row r="133" spans="1:23" ht="27" customHeight="1" x14ac:dyDescent="0.25">
      <c r="A133" s="121" t="s">
        <v>92</v>
      </c>
      <c r="B133" s="115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0">
        <f t="shared" si="16"/>
        <v>137.76</v>
      </c>
      <c r="R133" s="18">
        <f>C133*0.06</f>
        <v>206.64</v>
      </c>
      <c r="S133" s="18">
        <f>C133*0.07</f>
        <v>241.08</v>
      </c>
      <c r="T133" s="161">
        <v>132</v>
      </c>
      <c r="V133" s="47">
        <f>N133</f>
        <v>1916</v>
      </c>
      <c r="W133" s="47"/>
    </row>
    <row r="134" spans="1:23" x14ac:dyDescent="0.25">
      <c r="A134" s="122"/>
      <c r="B134" s="120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5" t="s">
        <v>94</v>
      </c>
      <c r="B135" s="120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2"/>
      <c r="B136" s="120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1" t="s">
        <v>95</v>
      </c>
      <c r="B137" s="115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0">
        <f t="shared" si="16"/>
        <v>271.68</v>
      </c>
      <c r="R137" s="18">
        <f>C137*0.06</f>
        <v>407.52</v>
      </c>
      <c r="S137" s="18">
        <f>C137*0.07</f>
        <v>475.44000000000005</v>
      </c>
      <c r="T137" s="161">
        <v>259</v>
      </c>
      <c r="V137" s="47">
        <f>N137</f>
        <v>3398</v>
      </c>
      <c r="W137" s="47"/>
    </row>
    <row r="138" spans="1:23" ht="24.75" customHeight="1" x14ac:dyDescent="0.25">
      <c r="A138" s="121" t="s">
        <v>96</v>
      </c>
      <c r="B138" s="115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0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1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1" t="s">
        <v>98</v>
      </c>
      <c r="B139" s="115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0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1">
        <v>206</v>
      </c>
      <c r="V139" s="47">
        <f t="shared" si="28"/>
        <v>2782</v>
      </c>
      <c r="W139" s="47"/>
    </row>
    <row r="140" spans="1:23" ht="27.75" customHeight="1" x14ac:dyDescent="0.25">
      <c r="A140" s="121" t="s">
        <v>99</v>
      </c>
      <c r="B140" s="115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0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1">
        <v>204</v>
      </c>
      <c r="V140" s="47">
        <f t="shared" si="28"/>
        <v>2734</v>
      </c>
      <c r="W140" s="47"/>
    </row>
    <row r="141" spans="1:23" ht="27.75" customHeight="1" x14ac:dyDescent="0.25">
      <c r="A141" s="121" t="s">
        <v>101</v>
      </c>
      <c r="B141" s="115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0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1">
        <v>166</v>
      </c>
      <c r="V141" s="47">
        <f t="shared" si="28"/>
        <v>2348.5</v>
      </c>
      <c r="W141" s="47"/>
    </row>
    <row r="142" spans="1:23" ht="27.75" customHeight="1" x14ac:dyDescent="0.25">
      <c r="A142" s="137" t="s">
        <v>257</v>
      </c>
      <c r="B142" s="115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0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1">
        <v>88</v>
      </c>
      <c r="V142" s="47">
        <f t="shared" si="28"/>
        <v>1411</v>
      </c>
      <c r="W142" s="47"/>
    </row>
    <row r="143" spans="1:23" ht="27.75" customHeight="1" x14ac:dyDescent="0.25">
      <c r="A143" s="121" t="s">
        <v>103</v>
      </c>
      <c r="B143" s="115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0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1">
        <v>167</v>
      </c>
      <c r="V143" s="47">
        <f t="shared" si="28"/>
        <v>2324</v>
      </c>
      <c r="W143" s="47"/>
    </row>
    <row r="144" spans="1:23" ht="27.75" customHeight="1" x14ac:dyDescent="0.25">
      <c r="A144" s="121" t="s">
        <v>104</v>
      </c>
      <c r="B144" s="115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0">
        <f t="shared" si="27"/>
        <v>210</v>
      </c>
      <c r="R144" s="18">
        <f t="shared" si="30"/>
        <v>315</v>
      </c>
      <c r="S144" s="18">
        <f t="shared" si="31"/>
        <v>367.50000000000006</v>
      </c>
      <c r="T144" s="161">
        <v>200</v>
      </c>
      <c r="V144" s="47">
        <f t="shared" si="28"/>
        <v>2639</v>
      </c>
      <c r="W144" s="47"/>
    </row>
    <row r="145" spans="1:24" ht="27.75" customHeight="1" x14ac:dyDescent="0.25">
      <c r="A145" s="121" t="s">
        <v>106</v>
      </c>
      <c r="B145" s="115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0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1">
        <v>233</v>
      </c>
      <c r="V145" s="47">
        <f t="shared" si="28"/>
        <v>3075</v>
      </c>
      <c r="W145" s="47"/>
    </row>
    <row r="146" spans="1:24" ht="27.75" customHeight="1" x14ac:dyDescent="0.25">
      <c r="A146" s="121" t="s">
        <v>254</v>
      </c>
      <c r="B146" s="115" t="s">
        <v>44</v>
      </c>
      <c r="C146" s="116">
        <v>4750</v>
      </c>
      <c r="D146" s="18">
        <f t="shared" si="32"/>
        <v>2375</v>
      </c>
      <c r="E146" s="116"/>
      <c r="F146" s="116"/>
      <c r="G146" s="116"/>
      <c r="H146" s="117">
        <v>80</v>
      </c>
      <c r="I146" s="117"/>
      <c r="J146" s="117"/>
      <c r="K146" s="117">
        <v>30</v>
      </c>
      <c r="L146" s="116">
        <v>152</v>
      </c>
      <c r="M146" s="116">
        <v>162</v>
      </c>
      <c r="N146" s="116">
        <f>SUM(D146+E146+G146+H146-I146-K146-L146+M146)</f>
        <v>2435</v>
      </c>
      <c r="O146" s="16"/>
      <c r="P146" s="18">
        <f t="shared" si="29"/>
        <v>95</v>
      </c>
      <c r="Q146" s="160">
        <f t="shared" si="27"/>
        <v>190</v>
      </c>
      <c r="R146" s="18">
        <f t="shared" si="30"/>
        <v>285</v>
      </c>
      <c r="S146" s="18">
        <f t="shared" si="31"/>
        <v>332.50000000000006</v>
      </c>
      <c r="T146" s="161">
        <v>186</v>
      </c>
      <c r="V146" s="47">
        <f t="shared" si="28"/>
        <v>2435</v>
      </c>
      <c r="W146" s="47"/>
    </row>
    <row r="147" spans="1:24" x14ac:dyDescent="0.25">
      <c r="A147" s="122"/>
      <c r="B147" s="120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5" t="s">
        <v>107</v>
      </c>
      <c r="B148" s="120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5"/>
      <c r="B149" s="120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1" t="s">
        <v>108</v>
      </c>
      <c r="B150" s="115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0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1">
        <v>487</v>
      </c>
      <c r="V150" s="47">
        <f>N150</f>
        <v>5767.5</v>
      </c>
      <c r="W150" s="47"/>
    </row>
    <row r="151" spans="1:24" ht="27.75" customHeight="1" x14ac:dyDescent="0.25">
      <c r="A151" s="122"/>
      <c r="B151" s="120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5" t="s">
        <v>110</v>
      </c>
      <c r="B152" s="120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1" t="s">
        <v>273</v>
      </c>
      <c r="B153" s="115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0">
        <f t="shared" si="31"/>
        <v>654.50000000000011</v>
      </c>
      <c r="T153" s="161">
        <v>630</v>
      </c>
      <c r="V153" s="47">
        <f>N153/2</f>
        <v>2107.5</v>
      </c>
      <c r="W153" s="47"/>
    </row>
    <row r="154" spans="1:24" x14ac:dyDescent="0.25">
      <c r="A154" s="122"/>
      <c r="B154" s="120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5" t="s">
        <v>112</v>
      </c>
      <c r="B155" s="120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1" t="s">
        <v>113</v>
      </c>
      <c r="B156" s="115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0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1">
        <v>204</v>
      </c>
      <c r="V156" s="47">
        <f>N156</f>
        <v>2230</v>
      </c>
      <c r="W156" s="47"/>
    </row>
    <row r="157" spans="1:24" ht="27.75" customHeight="1" x14ac:dyDescent="0.25">
      <c r="A157" s="121" t="s">
        <v>246</v>
      </c>
      <c r="B157" s="115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1" t="s">
        <v>115</v>
      </c>
      <c r="B158" s="115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0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1">
        <v>204</v>
      </c>
      <c r="V158" s="47">
        <f>N158</f>
        <v>2655</v>
      </c>
      <c r="W158" s="47"/>
    </row>
    <row r="159" spans="1:24" ht="21.75" customHeight="1" thickBot="1" x14ac:dyDescent="0.3">
      <c r="A159" s="121" t="s">
        <v>116</v>
      </c>
      <c r="B159" s="115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0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1">
        <v>204</v>
      </c>
      <c r="V159" s="47">
        <f>N159</f>
        <v>2655</v>
      </c>
      <c r="W159" s="47"/>
    </row>
    <row r="160" spans="1:24" ht="15.75" customHeight="1" x14ac:dyDescent="0.25">
      <c r="A160" s="128"/>
      <c r="B160" s="129"/>
      <c r="C160" s="4"/>
      <c r="D160" s="498" t="s">
        <v>1</v>
      </c>
      <c r="E160" s="498"/>
      <c r="F160" s="498"/>
      <c r="G160" s="498"/>
      <c r="H160" s="498"/>
      <c r="I160" s="32"/>
      <c r="J160" s="177"/>
      <c r="K160" s="32"/>
      <c r="L160" s="498" t="s">
        <v>2</v>
      </c>
      <c r="M160" s="498"/>
      <c r="N160" s="49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0" t="s">
        <v>3</v>
      </c>
      <c r="B161" s="131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5"/>
      <c r="B162" s="146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1" t="s">
        <v>117</v>
      </c>
      <c r="B163" s="127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0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1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1" t="s">
        <v>118</v>
      </c>
      <c r="B164" s="115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0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1">
        <v>204</v>
      </c>
      <c r="V164" s="47">
        <f t="shared" si="34"/>
        <v>2655</v>
      </c>
      <c r="W164" s="47"/>
    </row>
    <row r="165" spans="1:23" ht="21" customHeight="1" x14ac:dyDescent="0.25">
      <c r="A165" s="121" t="s">
        <v>119</v>
      </c>
      <c r="B165" s="115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0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1">
        <v>204</v>
      </c>
      <c r="V165" s="47">
        <f t="shared" si="34"/>
        <v>2655</v>
      </c>
      <c r="W165" s="47"/>
    </row>
    <row r="166" spans="1:23" ht="18.75" customHeight="1" x14ac:dyDescent="0.25">
      <c r="A166" s="121" t="s">
        <v>120</v>
      </c>
      <c r="B166" s="115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0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1">
        <v>204</v>
      </c>
      <c r="V166" s="47">
        <f t="shared" si="34"/>
        <v>2655</v>
      </c>
      <c r="W166" s="47"/>
    </row>
    <row r="167" spans="1:23" ht="18" customHeight="1" x14ac:dyDescent="0.25">
      <c r="A167" s="121" t="s">
        <v>121</v>
      </c>
      <c r="B167" s="115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0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1">
        <v>220</v>
      </c>
      <c r="V167" s="47">
        <f t="shared" si="34"/>
        <v>2790</v>
      </c>
      <c r="W167" s="47"/>
    </row>
    <row r="168" spans="1:23" ht="18.75" customHeight="1" x14ac:dyDescent="0.25">
      <c r="A168" s="121" t="s">
        <v>255</v>
      </c>
      <c r="B168" s="115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0">
        <f t="shared" si="30"/>
        <v>330.59999999999997</v>
      </c>
      <c r="S168" s="18">
        <f t="shared" si="31"/>
        <v>385.70000000000005</v>
      </c>
      <c r="T168" s="161">
        <v>300</v>
      </c>
      <c r="V168" s="47">
        <f t="shared" si="34"/>
        <v>2793</v>
      </c>
      <c r="W168" s="47"/>
    </row>
    <row r="169" spans="1:23" hidden="1" x14ac:dyDescent="0.25">
      <c r="A169" s="125"/>
      <c r="B169" s="120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5" t="s">
        <v>122</v>
      </c>
      <c r="B170" s="120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1" t="s">
        <v>123</v>
      </c>
      <c r="B171" s="115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0">
        <f t="shared" si="30"/>
        <v>347.09999999999997</v>
      </c>
      <c r="S171" s="18">
        <f t="shared" si="31"/>
        <v>404.95000000000005</v>
      </c>
      <c r="T171" s="161">
        <v>330</v>
      </c>
      <c r="V171" s="47">
        <f>N171</f>
        <v>2935.5</v>
      </c>
      <c r="W171" s="47"/>
    </row>
    <row r="172" spans="1:23" ht="21" customHeight="1" x14ac:dyDescent="0.25">
      <c r="A172" s="121" t="s">
        <v>125</v>
      </c>
      <c r="B172" s="115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0">
        <f t="shared" si="30"/>
        <v>306.77999999999997</v>
      </c>
      <c r="S172" s="18">
        <f t="shared" si="31"/>
        <v>357.91</v>
      </c>
      <c r="T172" s="161">
        <v>292</v>
      </c>
      <c r="V172" s="47">
        <f>N172</f>
        <v>2631.5</v>
      </c>
      <c r="W172" s="47"/>
    </row>
    <row r="173" spans="1:23" ht="1.5" hidden="1" customHeight="1" x14ac:dyDescent="0.25">
      <c r="A173" s="122"/>
      <c r="B173" s="120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5" t="s">
        <v>127</v>
      </c>
      <c r="B174" s="120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2"/>
      <c r="B175" s="120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2" t="s">
        <v>128</v>
      </c>
      <c r="B176" s="147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0">
        <f t="shared" si="27"/>
        <v>175.96</v>
      </c>
      <c r="R176" s="18">
        <f t="shared" si="30"/>
        <v>263.94</v>
      </c>
      <c r="S176" s="18">
        <f t="shared" si="31"/>
        <v>307.93</v>
      </c>
      <c r="T176" s="161">
        <v>168</v>
      </c>
      <c r="V176" s="47">
        <f>N176</f>
        <v>2307.5</v>
      </c>
      <c r="W176" s="47"/>
    </row>
    <row r="177" spans="1:23" hidden="1" x14ac:dyDescent="0.25">
      <c r="A177" s="122"/>
      <c r="B177" s="120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5" t="s">
        <v>130</v>
      </c>
      <c r="B178" s="120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1" t="s">
        <v>247</v>
      </c>
      <c r="B179" s="115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0">
        <f t="shared" si="27"/>
        <v>374</v>
      </c>
      <c r="R179" s="18">
        <f t="shared" si="30"/>
        <v>561</v>
      </c>
      <c r="S179" s="18">
        <f t="shared" si="31"/>
        <v>654.50000000000011</v>
      </c>
      <c r="T179" s="161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2"/>
      <c r="B180" s="120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5"/>
      <c r="B181" s="120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9" t="s">
        <v>132</v>
      </c>
      <c r="B182" s="120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5"/>
      <c r="B183" s="120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1" t="s">
        <v>133</v>
      </c>
      <c r="B184" s="115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0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1">
        <v>172</v>
      </c>
      <c r="V184" s="47">
        <f>N184</f>
        <v>2384.5</v>
      </c>
      <c r="W184" s="47"/>
    </row>
    <row r="185" spans="1:23" x14ac:dyDescent="0.25">
      <c r="A185" s="122"/>
      <c r="B185" s="120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8" t="s">
        <v>135</v>
      </c>
      <c r="B186" s="120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63"/>
    </row>
    <row r="187" spans="1:23" ht="9" customHeight="1" x14ac:dyDescent="0.25">
      <c r="A187" s="122" t="s">
        <v>207</v>
      </c>
      <c r="B187" s="1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2"/>
      <c r="B188" s="120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9" t="s">
        <v>390</v>
      </c>
      <c r="B189" s="149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54"/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4"/>
      <c r="Q190" s="18"/>
      <c r="T190" s="163">
        <f>SUM(T10:T189)</f>
        <v>24941</v>
      </c>
      <c r="V190" s="47"/>
    </row>
    <row r="191" spans="1:23" ht="12.75" customHeight="1" x14ac:dyDescent="0.25">
      <c r="A191" s="208" t="s">
        <v>391</v>
      </c>
      <c r="B191" s="209"/>
      <c r="C191" s="538" t="s">
        <v>137</v>
      </c>
      <c r="D191" s="538"/>
      <c r="E191" s="538"/>
      <c r="F191" s="538"/>
      <c r="G191" s="538"/>
      <c r="H191" s="538"/>
      <c r="I191" s="210"/>
      <c r="J191" s="210"/>
      <c r="K191" s="210"/>
      <c r="L191" s="211" t="s">
        <v>138</v>
      </c>
      <c r="M191" s="212"/>
      <c r="N191" s="151"/>
      <c r="O191" s="185"/>
      <c r="Q191" s="18"/>
    </row>
    <row r="192" spans="1:23" x14ac:dyDescent="0.25">
      <c r="A192" s="213" t="s">
        <v>389</v>
      </c>
      <c r="B192" s="213"/>
      <c r="C192" s="539" t="s">
        <v>249</v>
      </c>
      <c r="D192" s="539"/>
      <c r="E192" s="539"/>
      <c r="F192" s="539"/>
      <c r="G192" s="539"/>
      <c r="H192" s="539"/>
      <c r="I192" s="214"/>
      <c r="J192" s="214"/>
      <c r="K192" s="214"/>
      <c r="L192" s="540" t="s">
        <v>250</v>
      </c>
      <c r="M192" s="540"/>
      <c r="N192" s="540"/>
      <c r="O192" s="185"/>
      <c r="Q192" s="18"/>
      <c r="T192" s="163">
        <f>100/N188*24897</f>
        <v>7.3588243378846299</v>
      </c>
    </row>
    <row r="193" spans="1:15" ht="24" customHeight="1" x14ac:dyDescent="0.25"/>
    <row r="194" spans="1:15" x14ac:dyDescent="0.25">
      <c r="B194" s="152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1"/>
      <c r="O194" s="48"/>
    </row>
    <row r="195" spans="1:15" x14ac:dyDescent="0.25">
      <c r="B195" s="152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2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2" t="s">
        <v>370</v>
      </c>
      <c r="B197" s="120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2" t="s">
        <v>371</v>
      </c>
      <c r="B198" s="120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2" t="s">
        <v>372</v>
      </c>
      <c r="B199" s="120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2" t="s">
        <v>373</v>
      </c>
      <c r="B200" s="120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2"/>
      <c r="B201" s="120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2"/>
      <c r="B202" s="120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2" t="s">
        <v>172</v>
      </c>
      <c r="B203" s="120"/>
      <c r="C203" s="47">
        <v>3920</v>
      </c>
      <c r="D203" s="47"/>
      <c r="E203" s="207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7"/>
      <c r="B204" s="15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7"/>
      <c r="B205" s="15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7"/>
      <c r="B206" s="150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7"/>
      <c r="B207" s="150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15" t="s">
        <v>379</v>
      </c>
      <c r="B208" s="216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15" t="s">
        <v>378</v>
      </c>
      <c r="B209" s="216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15" t="s">
        <v>380</v>
      </c>
      <c r="B210" s="216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15" t="s">
        <v>381</v>
      </c>
      <c r="B211" s="216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15" t="s">
        <v>382</v>
      </c>
      <c r="B212" s="216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15" t="s">
        <v>383</v>
      </c>
      <c r="B213" s="216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15" t="s">
        <v>76</v>
      </c>
      <c r="B214" s="217">
        <v>2954</v>
      </c>
      <c r="H214" s="47">
        <f>SUM(H207:H213)</f>
        <v>3915</v>
      </c>
    </row>
    <row r="215" spans="1:13" ht="23.25" x14ac:dyDescent="0.35">
      <c r="A215" s="215"/>
      <c r="B215" s="217"/>
      <c r="C215" s="2">
        <f>21150+3900+5476+8000</f>
        <v>38526</v>
      </c>
    </row>
    <row r="216" spans="1:13" ht="23.25" x14ac:dyDescent="0.35">
      <c r="A216" s="215"/>
      <c r="B216" s="217">
        <f>SUM(B208:B215)</f>
        <v>109871.55</v>
      </c>
    </row>
    <row r="217" spans="1:13" x14ac:dyDescent="0.25">
      <c r="A217" s="137"/>
      <c r="B217" s="137"/>
    </row>
    <row r="218" spans="1:13" x14ac:dyDescent="0.25">
      <c r="A218" s="137"/>
      <c r="B218" s="137"/>
    </row>
    <row r="219" spans="1:13" ht="27" customHeight="1" x14ac:dyDescent="0.25">
      <c r="A219" s="137"/>
      <c r="B219" s="137"/>
    </row>
    <row r="220" spans="1:13" ht="24.75" customHeight="1" x14ac:dyDescent="0.25">
      <c r="A220" s="137"/>
      <c r="B220" s="137"/>
    </row>
    <row r="221" spans="1:13" ht="24.75" customHeight="1" x14ac:dyDescent="0.25">
      <c r="A221" s="137"/>
      <c r="B221" s="137"/>
    </row>
    <row r="222" spans="1:13" ht="24.75" customHeight="1" x14ac:dyDescent="0.25">
      <c r="A222" s="137"/>
      <c r="B222" s="137"/>
    </row>
    <row r="223" spans="1:13" ht="24.75" customHeight="1" x14ac:dyDescent="0.25">
      <c r="A223" s="137"/>
      <c r="B223" s="137"/>
    </row>
    <row r="224" spans="1:13" ht="24.75" customHeight="1" x14ac:dyDescent="0.25">
      <c r="A224" s="137"/>
      <c r="B224" s="137"/>
    </row>
    <row r="225" spans="1:2" ht="24.75" hidden="1" customHeight="1" x14ac:dyDescent="0.25">
      <c r="A225" s="137"/>
      <c r="B225" s="137"/>
    </row>
    <row r="226" spans="1:2" ht="24.75" customHeight="1" x14ac:dyDescent="0.25">
      <c r="A226" s="137"/>
      <c r="B226" s="137"/>
    </row>
    <row r="227" spans="1:2" ht="24.75" customHeight="1" x14ac:dyDescent="0.25">
      <c r="A227" s="137"/>
      <c r="B227" s="137"/>
    </row>
    <row r="228" spans="1:2" ht="24.75" customHeight="1" x14ac:dyDescent="0.25">
      <c r="A228" s="137"/>
      <c r="B228" s="137"/>
    </row>
    <row r="229" spans="1:2" ht="24.75" customHeight="1" x14ac:dyDescent="0.25">
      <c r="A229" s="137"/>
      <c r="B229" s="137"/>
    </row>
    <row r="230" spans="1:2" ht="24.75" customHeight="1" x14ac:dyDescent="0.25">
      <c r="A230" s="137"/>
      <c r="B230" s="137"/>
    </row>
    <row r="231" spans="1:2" ht="24.75" customHeight="1" x14ac:dyDescent="0.25">
      <c r="A231" s="137"/>
      <c r="B231" s="137"/>
    </row>
    <row r="232" spans="1:2" ht="24.75" customHeight="1" x14ac:dyDescent="0.25">
      <c r="A232" s="137"/>
      <c r="B232" s="137"/>
    </row>
    <row r="233" spans="1:2" ht="24.75" customHeight="1" x14ac:dyDescent="0.25">
      <c r="A233" s="137"/>
      <c r="B233" s="137"/>
    </row>
    <row r="234" spans="1:2" ht="24.75" customHeight="1" x14ac:dyDescent="0.25">
      <c r="A234" s="137"/>
      <c r="B234" s="137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ETO 02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2021-03-16T18:34:42Z</cp:lastPrinted>
  <dcterms:created xsi:type="dcterms:W3CDTF">2012-01-12T23:40:46Z</dcterms:created>
  <dcterms:modified xsi:type="dcterms:W3CDTF">2021-03-16T18:36:26Z</dcterms:modified>
</cp:coreProperties>
</file>