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NOMINAS 2018-2021\2021\2DA DE MAYO 2021\"/>
    </mc:Choice>
  </mc:AlternateContent>
  <bookViews>
    <workbookView xWindow="0" yWindow="0" windowWidth="20490" windowHeight="7455" tabRatio="805" activeTab="5"/>
  </bookViews>
  <sheets>
    <sheet name="APOYOS TONILA" sheetId="5" r:id="rId1"/>
    <sheet name="SEG. PUB. " sheetId="2" state="hidden" r:id="rId2"/>
    <sheet name="APOYOS Y PENSIONADOS TONILA" sheetId="3" r:id="rId3"/>
    <sheet name="SAN MARCOS 1" sheetId="10" r:id="rId4"/>
    <sheet name="SAN MARCOS" sheetId="9" r:id="rId5"/>
    <sheet name="ESCUELAS" sheetId="6" r:id="rId6"/>
    <sheet name="CASAS DE SALUD" sheetId="4" r:id="rId7"/>
    <sheet name="ETO 02" sheetId="11" r:id="rId8"/>
    <sheet name="ADMVA" sheetId="1" state="hidden" r:id="rId9"/>
    <sheet name="Hoja1" sheetId="7" state="hidden" r:id="rId10"/>
    <sheet name="Hoja2" sheetId="8" state="hidden" r:id="rId11"/>
  </sheets>
  <externalReferences>
    <externalReference r:id="rId12"/>
  </externalReferences>
  <definedNames>
    <definedName name="Credito1">[1]tarifa!$F$50:$G$60</definedName>
    <definedName name="Tarifa1">[1]tarifa!$B$50:$D$57</definedName>
  </definedNames>
  <calcPr calcId="152511"/>
</workbook>
</file>

<file path=xl/calcChain.xml><?xml version="1.0" encoding="utf-8"?>
<calcChain xmlns="http://schemas.openxmlformats.org/spreadsheetml/2006/main">
  <c r="F21" i="11" l="1"/>
  <c r="A18" i="11"/>
  <c r="A14" i="11"/>
  <c r="A8" i="11"/>
  <c r="A9" i="11" s="1"/>
  <c r="A10" i="11" s="1"/>
  <c r="A11" i="11" s="1"/>
  <c r="A7" i="11"/>
  <c r="L20" i="3" l="1"/>
  <c r="H20" i="3"/>
  <c r="H10" i="5" l="1"/>
  <c r="H25" i="5" s="1"/>
  <c r="H68" i="5"/>
  <c r="G9" i="4" l="1"/>
  <c r="F9" i="4" s="1"/>
  <c r="G10" i="4"/>
  <c r="F10" i="4" s="1"/>
  <c r="G11" i="4"/>
  <c r="F11" i="4" s="1"/>
  <c r="G12" i="4"/>
  <c r="F12" i="4" s="1"/>
  <c r="G13" i="4"/>
  <c r="F13" i="4" s="1"/>
  <c r="G8" i="4"/>
  <c r="F8" i="4" s="1"/>
  <c r="G35" i="6"/>
  <c r="G36" i="6"/>
  <c r="G37" i="6"/>
  <c r="G34" i="6"/>
  <c r="G7" i="6"/>
  <c r="F7" i="6" s="1"/>
  <c r="G8" i="6"/>
  <c r="F8" i="6" s="1"/>
  <c r="G9" i="6"/>
  <c r="F9" i="6" s="1"/>
  <c r="G10" i="6"/>
  <c r="F10" i="6" s="1"/>
  <c r="G11" i="6"/>
  <c r="F11" i="6" s="1"/>
  <c r="G6" i="6"/>
  <c r="H8" i="9"/>
  <c r="I8" i="9" s="1"/>
  <c r="K8" i="9" s="1"/>
  <c r="H9" i="9"/>
  <c r="I9" i="9" s="1"/>
  <c r="K9" i="9" s="1"/>
  <c r="H10" i="9"/>
  <c r="I10" i="9" s="1"/>
  <c r="K10" i="9" s="1"/>
  <c r="H11" i="9"/>
  <c r="I11" i="9" s="1"/>
  <c r="K11" i="9" s="1"/>
  <c r="H12" i="9"/>
  <c r="I12" i="9" s="1"/>
  <c r="K12" i="9" s="1"/>
  <c r="H13" i="9"/>
  <c r="I13" i="9" s="1"/>
  <c r="K13" i="9" s="1"/>
  <c r="H14" i="9"/>
  <c r="I14" i="9" s="1"/>
  <c r="K14" i="9" s="1"/>
  <c r="H15" i="9"/>
  <c r="I15" i="9" s="1"/>
  <c r="K15" i="9" s="1"/>
  <c r="H16" i="9"/>
  <c r="I16" i="9" s="1"/>
  <c r="K16" i="9" s="1"/>
  <c r="H17" i="9"/>
  <c r="I17" i="9" s="1"/>
  <c r="K17" i="9" s="1"/>
  <c r="H18" i="9"/>
  <c r="I18" i="9" s="1"/>
  <c r="K18" i="9" s="1"/>
  <c r="H19" i="9"/>
  <c r="I19" i="9" s="1"/>
  <c r="K19" i="9" s="1"/>
  <c r="H20" i="9"/>
  <c r="I20" i="9" s="1"/>
  <c r="K20" i="9" s="1"/>
  <c r="H21" i="9"/>
  <c r="I21" i="9" s="1"/>
  <c r="K21" i="9" s="1"/>
  <c r="I22" i="9"/>
  <c r="K22" i="9" s="1"/>
  <c r="H23" i="9"/>
  <c r="I23" i="9" s="1"/>
  <c r="K23" i="9" s="1"/>
  <c r="H24" i="9"/>
  <c r="I24" i="9" s="1"/>
  <c r="K24" i="9" s="1"/>
  <c r="H7" i="9"/>
  <c r="I7" i="9" s="1"/>
  <c r="K7" i="9" s="1"/>
  <c r="F44" i="10"/>
  <c r="G44" i="10" s="1"/>
  <c r="I44" i="10" s="1"/>
  <c r="F46" i="10"/>
  <c r="G46" i="10" s="1"/>
  <c r="I46" i="10" s="1"/>
  <c r="F47" i="10"/>
  <c r="G47" i="10" s="1"/>
  <c r="I47" i="10" s="1"/>
  <c r="G48" i="10"/>
  <c r="I48" i="10" s="1"/>
  <c r="F49" i="10"/>
  <c r="G49" i="10" s="1"/>
  <c r="I49" i="10" s="1"/>
  <c r="F43" i="10"/>
  <c r="F7" i="10"/>
  <c r="G7" i="10" s="1"/>
  <c r="I7" i="10" s="1"/>
  <c r="F8" i="10"/>
  <c r="G8" i="10" s="1"/>
  <c r="I8" i="10" s="1"/>
  <c r="F9" i="10"/>
  <c r="G9" i="10" s="1"/>
  <c r="I9" i="10" s="1"/>
  <c r="F6" i="10"/>
  <c r="H6" i="3"/>
  <c r="I6" i="3" s="1"/>
  <c r="L6" i="3" s="1"/>
  <c r="H7" i="3"/>
  <c r="I7" i="3" s="1"/>
  <c r="L7" i="3" s="1"/>
  <c r="H8" i="3"/>
  <c r="I8" i="3" s="1"/>
  <c r="L8" i="3" s="1"/>
  <c r="H9" i="3"/>
  <c r="I9" i="3" s="1"/>
  <c r="L9" i="3" s="1"/>
  <c r="H10" i="3"/>
  <c r="I10" i="3" s="1"/>
  <c r="L10" i="3" s="1"/>
  <c r="H11" i="3"/>
  <c r="I11" i="3" s="1"/>
  <c r="L11" i="3" s="1"/>
  <c r="H12" i="3"/>
  <c r="I12" i="3" s="1"/>
  <c r="L12" i="3" s="1"/>
  <c r="H13" i="3"/>
  <c r="I13" i="3" s="1"/>
  <c r="L13" i="3" s="1"/>
  <c r="H14" i="3"/>
  <c r="I14" i="3" s="1"/>
  <c r="L14" i="3" s="1"/>
  <c r="H15" i="3"/>
  <c r="I15" i="3" s="1"/>
  <c r="L15" i="3" s="1"/>
  <c r="H16" i="3"/>
  <c r="I16" i="3" s="1"/>
  <c r="L16" i="3" s="1"/>
  <c r="H17" i="3"/>
  <c r="I17" i="3" s="1"/>
  <c r="L17" i="3" s="1"/>
  <c r="H18" i="3"/>
  <c r="I18" i="3" s="1"/>
  <c r="L18" i="3" s="1"/>
  <c r="H5" i="3"/>
  <c r="J59" i="5"/>
  <c r="M59" i="5" s="1"/>
  <c r="I60" i="5"/>
  <c r="J60" i="5" s="1"/>
  <c r="M60" i="5" s="1"/>
  <c r="I61" i="5"/>
  <c r="J61" i="5" s="1"/>
  <c r="M61" i="5" s="1"/>
  <c r="J62" i="5"/>
  <c r="M62" i="5" s="1"/>
  <c r="I63" i="5"/>
  <c r="J63" i="5" s="1"/>
  <c r="M63" i="5" s="1"/>
  <c r="I64" i="5"/>
  <c r="J64" i="5" s="1"/>
  <c r="M64" i="5" s="1"/>
  <c r="I65" i="5"/>
  <c r="J65" i="5" s="1"/>
  <c r="M65" i="5" s="1"/>
  <c r="I66" i="5"/>
  <c r="J66" i="5" s="1"/>
  <c r="M66" i="5" s="1"/>
  <c r="M58" i="5"/>
  <c r="I22" i="5"/>
  <c r="J22" i="5" s="1"/>
  <c r="M22" i="5" s="1"/>
  <c r="I23" i="5"/>
  <c r="J23" i="5" s="1"/>
  <c r="M23" i="5" s="1"/>
  <c r="M24" i="5"/>
  <c r="I11" i="5"/>
  <c r="J11" i="5" s="1"/>
  <c r="M11" i="5" s="1"/>
  <c r="J12" i="5"/>
  <c r="M12" i="5" s="1"/>
  <c r="I13" i="5"/>
  <c r="J13" i="5" s="1"/>
  <c r="M13" i="5" s="1"/>
  <c r="I14" i="5"/>
  <c r="J14" i="5" s="1"/>
  <c r="M14" i="5" s="1"/>
  <c r="I15" i="5"/>
  <c r="J15" i="5" s="1"/>
  <c r="M15" i="5" s="1"/>
  <c r="I16" i="5"/>
  <c r="J16" i="5" s="1"/>
  <c r="M16" i="5" s="1"/>
  <c r="I17" i="5"/>
  <c r="J17" i="5" s="1"/>
  <c r="M17" i="5" s="1"/>
  <c r="I18" i="5"/>
  <c r="J18" i="5" s="1"/>
  <c r="M18" i="5" s="1"/>
  <c r="I19" i="5"/>
  <c r="J19" i="5" s="1"/>
  <c r="M19" i="5" s="1"/>
  <c r="I20" i="5"/>
  <c r="J20" i="5" s="1"/>
  <c r="M20" i="5" s="1"/>
  <c r="I21" i="5"/>
  <c r="J21" i="5" s="1"/>
  <c r="M21" i="5" s="1"/>
  <c r="I10" i="5"/>
  <c r="F10" i="10" l="1"/>
  <c r="G43" i="10"/>
  <c r="I43" i="10" s="1"/>
  <c r="K25" i="9"/>
  <c r="G12" i="6"/>
  <c r="F6" i="6"/>
  <c r="M68" i="5"/>
  <c r="I5" i="3"/>
  <c r="H21" i="3"/>
  <c r="G6" i="10"/>
  <c r="I6" i="10" s="1"/>
  <c r="J10" i="5"/>
  <c r="M10" i="5" s="1"/>
  <c r="I25" i="5"/>
  <c r="I21" i="3" l="1"/>
  <c r="L5" i="3"/>
  <c r="L21" i="3" s="1"/>
  <c r="B19" i="9"/>
  <c r="B21" i="9" s="1"/>
  <c r="B22" i="9"/>
  <c r="G21" i="3"/>
  <c r="G16" i="4"/>
  <c r="C4" i="8" s="1"/>
  <c r="H4" i="8" s="1"/>
  <c r="E16" i="4"/>
  <c r="A11" i="9"/>
  <c r="A14" i="9"/>
  <c r="J21" i="3"/>
  <c r="K21" i="3"/>
  <c r="F21" i="3"/>
  <c r="G25" i="9"/>
  <c r="H25" i="9" s="1"/>
  <c r="B59" i="5"/>
  <c r="B60" i="5" s="1"/>
  <c r="B61" i="5" s="1"/>
  <c r="K68" i="5"/>
  <c r="F68" i="5"/>
  <c r="O59" i="3"/>
  <c r="G11" i="5"/>
  <c r="G25" i="5" s="1"/>
  <c r="G68" i="5" s="1"/>
  <c r="E38" i="6"/>
  <c r="G38" i="6" s="1"/>
  <c r="E12" i="6"/>
  <c r="C6" i="8"/>
  <c r="H6" i="8" s="1"/>
  <c r="A8" i="9"/>
  <c r="B11" i="5"/>
  <c r="B12" i="5" s="1"/>
  <c r="B13" i="5" s="1"/>
  <c r="B14" i="5" s="1"/>
  <c r="B15" i="5" s="1"/>
  <c r="B18" i="5"/>
  <c r="B22" i="5"/>
  <c r="E10" i="10"/>
  <c r="F25" i="5"/>
  <c r="E45" i="10"/>
  <c r="D4" i="8"/>
  <c r="K14" i="5"/>
  <c r="K13" i="5"/>
  <c r="A6" i="3"/>
  <c r="A7" i="3" s="1"/>
  <c r="A8" i="3" s="1"/>
  <c r="A9" i="3" s="1"/>
  <c r="A10" i="3" s="1"/>
  <c r="A11" i="3" s="1"/>
  <c r="A12" i="3" s="1"/>
  <c r="A13" i="3" s="1"/>
  <c r="A14" i="3" s="1"/>
  <c r="A15" i="3" s="1"/>
  <c r="O48" i="3"/>
  <c r="O60" i="3" s="1"/>
  <c r="D6" i="8"/>
  <c r="W24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5" i="1"/>
  <c r="W26" i="1"/>
  <c r="W27" i="1"/>
  <c r="W28" i="1"/>
  <c r="W29" i="1"/>
  <c r="C215" i="1"/>
  <c r="M208" i="1"/>
  <c r="B207" i="1"/>
  <c r="W10" i="1"/>
  <c r="B216" i="1"/>
  <c r="H214" i="1"/>
  <c r="W118" i="1"/>
  <c r="J47" i="7"/>
  <c r="K43" i="7"/>
  <c r="K44" i="7"/>
  <c r="D64" i="1"/>
  <c r="N64" i="1"/>
  <c r="E44" i="2"/>
  <c r="N36" i="1"/>
  <c r="V36" i="1"/>
  <c r="N166" i="1"/>
  <c r="V166" i="1"/>
  <c r="O50" i="7"/>
  <c r="V23" i="2"/>
  <c r="W23" i="2"/>
  <c r="J186" i="1"/>
  <c r="D157" i="1"/>
  <c r="N157" i="1"/>
  <c r="V157" i="1"/>
  <c r="D167" i="1"/>
  <c r="N167" i="1" s="1"/>
  <c r="V167" i="1" s="1"/>
  <c r="D165" i="1"/>
  <c r="V165" i="1"/>
  <c r="V163" i="1"/>
  <c r="V83" i="1"/>
  <c r="F53" i="2"/>
  <c r="E169" i="7"/>
  <c r="C186" i="1"/>
  <c r="E147" i="7"/>
  <c r="E113" i="7"/>
  <c r="E79" i="7"/>
  <c r="E14" i="7"/>
  <c r="E45" i="7"/>
  <c r="L53" i="2"/>
  <c r="K53" i="2"/>
  <c r="J53" i="2"/>
  <c r="I53" i="2"/>
  <c r="H53" i="2"/>
  <c r="G53" i="2"/>
  <c r="D53" i="2"/>
  <c r="E50" i="2"/>
  <c r="M50" i="2"/>
  <c r="E49" i="2"/>
  <c r="M49" i="2" s="1"/>
  <c r="E48" i="2"/>
  <c r="M48" i="2"/>
  <c r="M51" i="2" s="1"/>
  <c r="E47" i="2"/>
  <c r="E43" i="2"/>
  <c r="M43" i="2"/>
  <c r="E42" i="2"/>
  <c r="M42" i="2"/>
  <c r="E41" i="2"/>
  <c r="M41" i="2"/>
  <c r="E40" i="2"/>
  <c r="M40" i="2"/>
  <c r="E38" i="2"/>
  <c r="M38" i="2"/>
  <c r="E37" i="2"/>
  <c r="M37" i="2"/>
  <c r="E36" i="2"/>
  <c r="M36" i="2"/>
  <c r="E35" i="2"/>
  <c r="M35" i="2"/>
  <c r="E34" i="2"/>
  <c r="E28" i="2"/>
  <c r="M28" i="2"/>
  <c r="E27" i="2"/>
  <c r="M27" i="2" s="1"/>
  <c r="E26" i="2"/>
  <c r="M26" i="2"/>
  <c r="E25" i="2"/>
  <c r="M25" i="2" s="1"/>
  <c r="E24" i="2"/>
  <c r="M24" i="2"/>
  <c r="E23" i="2"/>
  <c r="M23" i="2" s="1"/>
  <c r="E22" i="2"/>
  <c r="M22" i="2"/>
  <c r="E21" i="2"/>
  <c r="M21" i="2" s="1"/>
  <c r="E20" i="2"/>
  <c r="M20" i="2"/>
  <c r="E19" i="2"/>
  <c r="M19" i="2" s="1"/>
  <c r="E18" i="2"/>
  <c r="M18" i="2"/>
  <c r="E17" i="2"/>
  <c r="M17" i="2" s="1"/>
  <c r="E16" i="2"/>
  <c r="M16" i="2"/>
  <c r="E15" i="2"/>
  <c r="M15" i="2" s="1"/>
  <c r="E14" i="2"/>
  <c r="M14" i="2"/>
  <c r="E13" i="2"/>
  <c r="M13" i="2" s="1"/>
  <c r="E12" i="2"/>
  <c r="M12" i="2"/>
  <c r="C3" i="8"/>
  <c r="H3" i="8" s="1"/>
  <c r="D184" i="1"/>
  <c r="N184" i="1"/>
  <c r="N185" i="1" s="1"/>
  <c r="V184" i="1"/>
  <c r="D176" i="1"/>
  <c r="D171" i="1"/>
  <c r="D172" i="1"/>
  <c r="N172" i="1"/>
  <c r="V172" i="1" s="1"/>
  <c r="D166" i="1"/>
  <c r="D164" i="1"/>
  <c r="N164" i="1"/>
  <c r="V164" i="1" s="1"/>
  <c r="D163" i="1"/>
  <c r="D158" i="1"/>
  <c r="N158" i="1"/>
  <c r="D159" i="1"/>
  <c r="N159" i="1"/>
  <c r="V159" i="1"/>
  <c r="D156" i="1"/>
  <c r="N156" i="1"/>
  <c r="D150" i="1"/>
  <c r="N150" i="1" s="1"/>
  <c r="D141" i="1"/>
  <c r="N141" i="1" s="1"/>
  <c r="V141" i="1" s="1"/>
  <c r="D142" i="1"/>
  <c r="N142" i="1" s="1"/>
  <c r="V142" i="1" s="1"/>
  <c r="D143" i="1"/>
  <c r="N143" i="1" s="1"/>
  <c r="V143" i="1" s="1"/>
  <c r="D144" i="1"/>
  <c r="N144" i="1"/>
  <c r="V144" i="1"/>
  <c r="D145" i="1"/>
  <c r="N145" i="1" s="1"/>
  <c r="V145" i="1" s="1"/>
  <c r="D146" i="1"/>
  <c r="N146" i="1"/>
  <c r="V146" i="1" s="1"/>
  <c r="D140" i="1"/>
  <c r="D139" i="1"/>
  <c r="N139" i="1"/>
  <c r="V139" i="1" s="1"/>
  <c r="D138" i="1"/>
  <c r="N138" i="1"/>
  <c r="D137" i="1"/>
  <c r="N137" i="1" s="1"/>
  <c r="D133" i="1"/>
  <c r="N133" i="1" s="1"/>
  <c r="V133" i="1" s="1"/>
  <c r="D132" i="1"/>
  <c r="N132" i="1" s="1"/>
  <c r="V132" i="1" s="1"/>
  <c r="D128" i="1"/>
  <c r="N128" i="1"/>
  <c r="V128" i="1" s="1"/>
  <c r="D115" i="1"/>
  <c r="N115" i="1"/>
  <c r="V115" i="1"/>
  <c r="D116" i="1"/>
  <c r="V116" i="1"/>
  <c r="D114" i="1"/>
  <c r="N114" i="1"/>
  <c r="V114" i="1"/>
  <c r="D113" i="1"/>
  <c r="N113" i="1"/>
  <c r="V113" i="1"/>
  <c r="D111" i="1"/>
  <c r="N111" i="1" s="1"/>
  <c r="D103" i="1"/>
  <c r="D99" i="1"/>
  <c r="N99" i="1"/>
  <c r="V99" i="1"/>
  <c r="D93" i="1"/>
  <c r="D80" i="1"/>
  <c r="N80" i="1"/>
  <c r="V80" i="1"/>
  <c r="D75" i="1"/>
  <c r="N75" i="1"/>
  <c r="V75" i="1"/>
  <c r="D74" i="1"/>
  <c r="N74" i="1" s="1"/>
  <c r="V74" i="1" s="1"/>
  <c r="D72" i="1"/>
  <c r="N72" i="1"/>
  <c r="V72" i="1" s="1"/>
  <c r="D71" i="1"/>
  <c r="N71" i="1"/>
  <c r="V71" i="1"/>
  <c r="D66" i="1"/>
  <c r="N66" i="1"/>
  <c r="V66" i="1"/>
  <c r="D67" i="1"/>
  <c r="N67" i="1" s="1"/>
  <c r="V67" i="1" s="1"/>
  <c r="D68" i="1"/>
  <c r="N68" i="1" s="1"/>
  <c r="V68" i="1" s="1"/>
  <c r="D65" i="1"/>
  <c r="N65" i="1" s="1"/>
  <c r="D57" i="1"/>
  <c r="N57" i="1"/>
  <c r="V57" i="1"/>
  <c r="D52" i="1"/>
  <c r="N52" i="1" s="1"/>
  <c r="D47" i="1"/>
  <c r="N47" i="1"/>
  <c r="V47" i="1"/>
  <c r="D46" i="1"/>
  <c r="N46" i="1" s="1"/>
  <c r="D28" i="1"/>
  <c r="N28" i="1"/>
  <c r="V28" i="1" s="1"/>
  <c r="D18" i="1"/>
  <c r="N18" i="1"/>
  <c r="V18" i="1"/>
  <c r="D17" i="1"/>
  <c r="N17" i="1"/>
  <c r="V17" i="1"/>
  <c r="D16" i="1"/>
  <c r="N16" i="1" s="1"/>
  <c r="V16" i="1" s="1"/>
  <c r="D15" i="1"/>
  <c r="N15" i="1"/>
  <c r="V15" i="1" s="1"/>
  <c r="D14" i="1"/>
  <c r="N14" i="1"/>
  <c r="V14" i="1"/>
  <c r="D13" i="1"/>
  <c r="N13" i="1"/>
  <c r="V13" i="1"/>
  <c r="D12" i="1"/>
  <c r="N12" i="1" s="1"/>
  <c r="V12" i="1" s="1"/>
  <c r="D11" i="1"/>
  <c r="N11" i="1"/>
  <c r="V11" i="1" s="1"/>
  <c r="D10" i="1"/>
  <c r="N10" i="1"/>
  <c r="V10" i="1"/>
  <c r="O49" i="3"/>
  <c r="O51" i="3"/>
  <c r="O53" i="3"/>
  <c r="O54" i="3"/>
  <c r="O55" i="3"/>
  <c r="P20" i="1"/>
  <c r="P27" i="1"/>
  <c r="P28" i="1"/>
  <c r="P36" i="1"/>
  <c r="P40" i="1"/>
  <c r="P41" i="1"/>
  <c r="P46" i="1"/>
  <c r="P47" i="1"/>
  <c r="P52" i="1"/>
  <c r="P57" i="1"/>
  <c r="P64" i="1"/>
  <c r="P65" i="1"/>
  <c r="P67" i="1"/>
  <c r="P68" i="1"/>
  <c r="P66" i="1"/>
  <c r="P71" i="1"/>
  <c r="P72" i="1"/>
  <c r="P73" i="1"/>
  <c r="P74" i="1"/>
  <c r="P75" i="1"/>
  <c r="P76" i="1"/>
  <c r="P77" i="1"/>
  <c r="P81" i="1"/>
  <c r="P82" i="1"/>
  <c r="P83" i="1"/>
  <c r="P84" i="1"/>
  <c r="P85" i="1"/>
  <c r="P86" i="1"/>
  <c r="P87" i="1"/>
  <c r="P91" i="1"/>
  <c r="P92" i="1"/>
  <c r="P93" i="1"/>
  <c r="P98" i="1"/>
  <c r="P99" i="1"/>
  <c r="P103" i="1"/>
  <c r="P107" i="1"/>
  <c r="P110" i="1"/>
  <c r="P111" i="1"/>
  <c r="P112" i="1"/>
  <c r="P113" i="1"/>
  <c r="P114" i="1"/>
  <c r="P116" i="1"/>
  <c r="P117" i="1"/>
  <c r="P118" i="1"/>
  <c r="P119" i="1"/>
  <c r="P124" i="1"/>
  <c r="P128" i="1"/>
  <c r="P132" i="1"/>
  <c r="P133" i="1"/>
  <c r="P137" i="1"/>
  <c r="P138" i="1"/>
  <c r="P139" i="1"/>
  <c r="P140" i="1"/>
  <c r="P141" i="1"/>
  <c r="P142" i="1"/>
  <c r="P143" i="1"/>
  <c r="P144" i="1"/>
  <c r="P145" i="1"/>
  <c r="P146" i="1"/>
  <c r="P150" i="1"/>
  <c r="P153" i="1"/>
  <c r="P156" i="1"/>
  <c r="P157" i="1"/>
  <c r="P158" i="1"/>
  <c r="P159" i="1"/>
  <c r="P163" i="1"/>
  <c r="P164" i="1"/>
  <c r="P165" i="1"/>
  <c r="P166" i="1"/>
  <c r="P167" i="1"/>
  <c r="P168" i="1"/>
  <c r="P171" i="1"/>
  <c r="P172" i="1"/>
  <c r="P176" i="1"/>
  <c r="P179" i="1"/>
  <c r="P184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20" i="1"/>
  <c r="R20" i="1"/>
  <c r="S20" i="1"/>
  <c r="Q24" i="1"/>
  <c r="R24" i="1"/>
  <c r="S24" i="1"/>
  <c r="Q27" i="1"/>
  <c r="R27" i="1"/>
  <c r="S27" i="1"/>
  <c r="Q28" i="1"/>
  <c r="R28" i="1"/>
  <c r="S28" i="1"/>
  <c r="Q35" i="1"/>
  <c r="R35" i="1"/>
  <c r="S35" i="1"/>
  <c r="Q36" i="1"/>
  <c r="R36" i="1"/>
  <c r="S36" i="1"/>
  <c r="Q37" i="1"/>
  <c r="R37" i="1"/>
  <c r="S37" i="1"/>
  <c r="Q40" i="1"/>
  <c r="R40" i="1"/>
  <c r="S40" i="1"/>
  <c r="Q41" i="1"/>
  <c r="R41" i="1"/>
  <c r="S41" i="1"/>
  <c r="Q46" i="1"/>
  <c r="R46" i="1"/>
  <c r="S46" i="1"/>
  <c r="Q47" i="1"/>
  <c r="R47" i="1"/>
  <c r="S47" i="1"/>
  <c r="Q52" i="1"/>
  <c r="R52" i="1"/>
  <c r="S52" i="1"/>
  <c r="Q57" i="1"/>
  <c r="R57" i="1"/>
  <c r="S57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68" i="1"/>
  <c r="R68" i="1"/>
  <c r="S68" i="1"/>
  <c r="Q71" i="1"/>
  <c r="R71" i="1"/>
  <c r="S71" i="1"/>
  <c r="Q72" i="1"/>
  <c r="R72" i="1"/>
  <c r="S72" i="1"/>
  <c r="Q73" i="1"/>
  <c r="R73" i="1"/>
  <c r="S73" i="1"/>
  <c r="Q74" i="1"/>
  <c r="R74" i="1"/>
  <c r="S74" i="1"/>
  <c r="Q75" i="1"/>
  <c r="R75" i="1"/>
  <c r="S75" i="1"/>
  <c r="Q76" i="1"/>
  <c r="R76" i="1"/>
  <c r="S76" i="1"/>
  <c r="Q77" i="1"/>
  <c r="R77" i="1"/>
  <c r="S77" i="1"/>
  <c r="Q81" i="1"/>
  <c r="R81" i="1"/>
  <c r="S81" i="1"/>
  <c r="Q82" i="1"/>
  <c r="R82" i="1"/>
  <c r="S82" i="1"/>
  <c r="Q83" i="1"/>
  <c r="R83" i="1"/>
  <c r="S83" i="1"/>
  <c r="Q84" i="1"/>
  <c r="R84" i="1"/>
  <c r="S84" i="1"/>
  <c r="Q85" i="1"/>
  <c r="R85" i="1"/>
  <c r="S85" i="1"/>
  <c r="Q86" i="1"/>
  <c r="R86" i="1"/>
  <c r="S86" i="1"/>
  <c r="Q87" i="1"/>
  <c r="R87" i="1"/>
  <c r="S87" i="1"/>
  <c r="Q91" i="1"/>
  <c r="R91" i="1"/>
  <c r="S91" i="1"/>
  <c r="Q92" i="1"/>
  <c r="R92" i="1"/>
  <c r="S92" i="1"/>
  <c r="Q93" i="1"/>
  <c r="R93" i="1"/>
  <c r="S93" i="1"/>
  <c r="Q98" i="1"/>
  <c r="R98" i="1"/>
  <c r="S98" i="1"/>
  <c r="Q99" i="1"/>
  <c r="R99" i="1"/>
  <c r="S99" i="1"/>
  <c r="Q103" i="1"/>
  <c r="R103" i="1"/>
  <c r="S103" i="1"/>
  <c r="Q107" i="1"/>
  <c r="R107" i="1"/>
  <c r="S107" i="1"/>
  <c r="Q110" i="1"/>
  <c r="R110" i="1"/>
  <c r="S110" i="1"/>
  <c r="Q111" i="1"/>
  <c r="R111" i="1"/>
  <c r="S111" i="1"/>
  <c r="Q112" i="1"/>
  <c r="R112" i="1"/>
  <c r="S112" i="1"/>
  <c r="Q113" i="1"/>
  <c r="R113" i="1"/>
  <c r="S113" i="1"/>
  <c r="Q114" i="1"/>
  <c r="R114" i="1"/>
  <c r="S114" i="1"/>
  <c r="Q115" i="1"/>
  <c r="R115" i="1"/>
  <c r="S115" i="1"/>
  <c r="R116" i="1"/>
  <c r="S116" i="1"/>
  <c r="R117" i="1"/>
  <c r="S117" i="1"/>
  <c r="R118" i="1"/>
  <c r="S118" i="1"/>
  <c r="R119" i="1"/>
  <c r="S119" i="1"/>
  <c r="Q124" i="1"/>
  <c r="R124" i="1"/>
  <c r="S124" i="1"/>
  <c r="Q128" i="1"/>
  <c r="R128" i="1"/>
  <c r="S128" i="1"/>
  <c r="Q132" i="1"/>
  <c r="R132" i="1"/>
  <c r="S132" i="1"/>
  <c r="Q133" i="1"/>
  <c r="R133" i="1"/>
  <c r="S133" i="1"/>
  <c r="Q134" i="1"/>
  <c r="Q135" i="1"/>
  <c r="Q136" i="1"/>
  <c r="Q137" i="1"/>
  <c r="R137" i="1"/>
  <c r="S137" i="1"/>
  <c r="Q138" i="1"/>
  <c r="R138" i="1"/>
  <c r="S138" i="1"/>
  <c r="Q139" i="1"/>
  <c r="R139" i="1"/>
  <c r="S139" i="1"/>
  <c r="Q140" i="1"/>
  <c r="R140" i="1"/>
  <c r="S140" i="1"/>
  <c r="Q141" i="1"/>
  <c r="R141" i="1"/>
  <c r="S141" i="1"/>
  <c r="Q142" i="1"/>
  <c r="R142" i="1"/>
  <c r="S142" i="1"/>
  <c r="Q143" i="1"/>
  <c r="R143" i="1"/>
  <c r="S143" i="1"/>
  <c r="Q144" i="1"/>
  <c r="R144" i="1"/>
  <c r="S144" i="1"/>
  <c r="Q145" i="1"/>
  <c r="R145" i="1"/>
  <c r="S145" i="1"/>
  <c r="Q146" i="1"/>
  <c r="R146" i="1"/>
  <c r="S146" i="1"/>
  <c r="Q150" i="1"/>
  <c r="R150" i="1"/>
  <c r="S150" i="1"/>
  <c r="Q153" i="1"/>
  <c r="R153" i="1"/>
  <c r="S153" i="1"/>
  <c r="Q156" i="1"/>
  <c r="R156" i="1"/>
  <c r="S156" i="1"/>
  <c r="Q157" i="1"/>
  <c r="R157" i="1"/>
  <c r="S157" i="1"/>
  <c r="Q158" i="1"/>
  <c r="R158" i="1"/>
  <c r="S158" i="1"/>
  <c r="Q159" i="1"/>
  <c r="R159" i="1"/>
  <c r="S159" i="1"/>
  <c r="Q163" i="1"/>
  <c r="R163" i="1"/>
  <c r="S163" i="1"/>
  <c r="Q164" i="1"/>
  <c r="R164" i="1"/>
  <c r="S164" i="1"/>
  <c r="Q165" i="1"/>
  <c r="R165" i="1"/>
  <c r="S165" i="1"/>
  <c r="Q166" i="1"/>
  <c r="R166" i="1"/>
  <c r="S166" i="1"/>
  <c r="Q167" i="1"/>
  <c r="R167" i="1"/>
  <c r="S167" i="1"/>
  <c r="Q168" i="1"/>
  <c r="R168" i="1"/>
  <c r="S168" i="1"/>
  <c r="Q171" i="1"/>
  <c r="R171" i="1"/>
  <c r="S171" i="1"/>
  <c r="Q172" i="1"/>
  <c r="R172" i="1"/>
  <c r="S172" i="1"/>
  <c r="Q176" i="1"/>
  <c r="R176" i="1"/>
  <c r="S176" i="1"/>
  <c r="Q179" i="1"/>
  <c r="R179" i="1"/>
  <c r="S179" i="1"/>
  <c r="Q184" i="1"/>
  <c r="R184" i="1"/>
  <c r="S184" i="1"/>
  <c r="T98" i="1"/>
  <c r="T190" i="1"/>
  <c r="Q116" i="1"/>
  <c r="Q117" i="1"/>
  <c r="Q118" i="1"/>
  <c r="Q119" i="1"/>
  <c r="D92" i="1"/>
  <c r="N92" i="1"/>
  <c r="V92" i="1"/>
  <c r="D82" i="1"/>
  <c r="N82" i="1" s="1"/>
  <c r="V82" i="1" s="1"/>
  <c r="D81" i="1"/>
  <c r="N81" i="1"/>
  <c r="V81" i="1" s="1"/>
  <c r="D77" i="1"/>
  <c r="D76" i="1"/>
  <c r="P10" i="1"/>
  <c r="P11" i="1"/>
  <c r="P12" i="1"/>
  <c r="P13" i="1"/>
  <c r="P14" i="1"/>
  <c r="P15" i="1"/>
  <c r="P16" i="1"/>
  <c r="P17" i="1"/>
  <c r="P18" i="1"/>
  <c r="P24" i="1"/>
  <c r="P35" i="1"/>
  <c r="P37" i="1"/>
  <c r="P63" i="1"/>
  <c r="P115" i="1"/>
  <c r="D91" i="1"/>
  <c r="D110" i="1"/>
  <c r="N110" i="1"/>
  <c r="V110" i="1" s="1"/>
  <c r="D40" i="1"/>
  <c r="N40" i="1"/>
  <c r="V40" i="1"/>
  <c r="D27" i="1"/>
  <c r="N27" i="1"/>
  <c r="N29" i="1" s="1"/>
  <c r="V27" i="1"/>
  <c r="N103" i="1"/>
  <c r="V103" i="1" s="1"/>
  <c r="D179" i="1"/>
  <c r="N179" i="1" s="1"/>
  <c r="D168" i="1"/>
  <c r="D124" i="1"/>
  <c r="N124" i="1"/>
  <c r="V124" i="1"/>
  <c r="D119" i="1"/>
  <c r="N119" i="1" s="1"/>
  <c r="V119" i="1" s="1"/>
  <c r="D118" i="1"/>
  <c r="D117" i="1"/>
  <c r="N117" i="1" s="1"/>
  <c r="V117" i="1" s="1"/>
  <c r="D112" i="1"/>
  <c r="D107" i="1"/>
  <c r="N107" i="1"/>
  <c r="V107" i="1" s="1"/>
  <c r="N91" i="1"/>
  <c r="V91" i="1" s="1"/>
  <c r="D73" i="1"/>
  <c r="N73" i="1"/>
  <c r="V73" i="1"/>
  <c r="V64" i="1"/>
  <c r="D63" i="1"/>
  <c r="N63" i="1" s="1"/>
  <c r="D20" i="1"/>
  <c r="N20" i="1"/>
  <c r="V20" i="1" s="1"/>
  <c r="N112" i="1"/>
  <c r="V112" i="1"/>
  <c r="N168" i="1"/>
  <c r="V168" i="1" s="1"/>
  <c r="N118" i="1"/>
  <c r="V118" i="1" s="1"/>
  <c r="N176" i="1"/>
  <c r="V176" i="1"/>
  <c r="N171" i="1"/>
  <c r="V171" i="1" s="1"/>
  <c r="N173" i="1"/>
  <c r="N140" i="1"/>
  <c r="V140" i="1"/>
  <c r="V111" i="1"/>
  <c r="N93" i="1"/>
  <c r="V93" i="1"/>
  <c r="V65" i="1"/>
  <c r="N37" i="1"/>
  <c r="V37" i="1"/>
  <c r="D153" i="1"/>
  <c r="N125" i="1"/>
  <c r="D98" i="1"/>
  <c r="N98" i="1"/>
  <c r="N104" i="1" s="1"/>
  <c r="D87" i="1"/>
  <c r="N87" i="1"/>
  <c r="V87" i="1" s="1"/>
  <c r="D86" i="1"/>
  <c r="N86" i="1" s="1"/>
  <c r="V86" i="1" s="1"/>
  <c r="D85" i="1"/>
  <c r="N85" i="1"/>
  <c r="D84" i="1"/>
  <c r="N84" i="1"/>
  <c r="V84" i="1"/>
  <c r="E4" i="8"/>
  <c r="M186" i="1"/>
  <c r="L186" i="1"/>
  <c r="K186" i="1"/>
  <c r="I186" i="1"/>
  <c r="H186" i="1"/>
  <c r="G186" i="1"/>
  <c r="F186" i="1"/>
  <c r="E186" i="1"/>
  <c r="N177" i="1"/>
  <c r="D41" i="1"/>
  <c r="N41" i="1" s="1"/>
  <c r="V41" i="1" s="1"/>
  <c r="D24" i="1"/>
  <c r="N24" i="1" s="1"/>
  <c r="N153" i="1"/>
  <c r="N154" i="1" s="1"/>
  <c r="V153" i="1"/>
  <c r="N35" i="1"/>
  <c r="N180" i="1"/>
  <c r="C2" i="8"/>
  <c r="H2" i="8" s="1"/>
  <c r="H8" i="8" s="1"/>
  <c r="H11" i="8" s="1"/>
  <c r="N38" i="1"/>
  <c r="V35" i="1"/>
  <c r="D2" i="8"/>
  <c r="V98" i="1"/>
  <c r="N58" i="1"/>
  <c r="V85" i="1"/>
  <c r="V138" i="1"/>
  <c r="N108" i="1"/>
  <c r="N120" i="1"/>
  <c r="V156" i="1"/>
  <c r="F4" i="8"/>
  <c r="G4" i="8"/>
  <c r="N26" i="1" l="1"/>
  <c r="V24" i="1"/>
  <c r="V188" i="1" s="1"/>
  <c r="C5" i="8" s="1"/>
  <c r="H5" i="8" s="1"/>
  <c r="V137" i="1"/>
  <c r="N147" i="1"/>
  <c r="N42" i="1"/>
  <c r="N78" i="1"/>
  <c r="V63" i="1"/>
  <c r="D186" i="1"/>
  <c r="N151" i="1"/>
  <c r="V150" i="1"/>
  <c r="N21" i="1"/>
  <c r="V179" i="1"/>
  <c r="W179" i="1"/>
  <c r="V46" i="1"/>
  <c r="N48" i="1"/>
  <c r="V52" i="1"/>
  <c r="N53" i="1"/>
  <c r="N88" i="1"/>
  <c r="N169" i="1"/>
  <c r="M45" i="2"/>
  <c r="M55" i="2" s="1"/>
  <c r="M53" i="2" s="1"/>
  <c r="E53" i="2"/>
  <c r="N94" i="1"/>
  <c r="N134" i="1"/>
  <c r="V158" i="1"/>
  <c r="B20" i="9"/>
  <c r="F45" i="10"/>
  <c r="E50" i="10"/>
  <c r="K25" i="5"/>
  <c r="M25" i="5"/>
  <c r="J25" i="5"/>
  <c r="J68" i="5"/>
  <c r="G10" i="10"/>
  <c r="I10" i="10"/>
  <c r="I25" i="9"/>
  <c r="G45" i="10" l="1"/>
  <c r="F50" i="10"/>
  <c r="N188" i="1"/>
  <c r="N186" i="1"/>
  <c r="G50" i="10"/>
  <c r="I45" i="10"/>
  <c r="I50" i="10" s="1"/>
  <c r="N200" i="1" l="1"/>
  <c r="T192" i="1"/>
</calcChain>
</file>

<file path=xl/sharedStrings.xml><?xml version="1.0" encoding="utf-8"?>
<sst xmlns="http://schemas.openxmlformats.org/spreadsheetml/2006/main" count="1175" uniqueCount="551">
  <si>
    <t>MUNICIPIO DE TONILA</t>
  </si>
  <si>
    <t>PERCEPCIONES</t>
  </si>
  <si>
    <t>DEDUCCIONES</t>
  </si>
  <si>
    <t>NOMBRE</t>
  </si>
  <si>
    <t xml:space="preserve">CARGO </t>
  </si>
  <si>
    <t>SUELDO MENSUAL</t>
  </si>
  <si>
    <t>SUELDO QUINCENAL</t>
  </si>
  <si>
    <t>PRIMA VACACIONAL</t>
  </si>
  <si>
    <t>RETROACTIVO</t>
  </si>
  <si>
    <t>AYUDA DESPENSA</t>
  </si>
  <si>
    <t>CUOTA SINDICAL</t>
  </si>
  <si>
    <t>ISPT (-)</t>
  </si>
  <si>
    <t>SUBSIDIO AL EMPLEO (+)</t>
  </si>
  <si>
    <t>NETO A PAGAR</t>
  </si>
  <si>
    <t>FIRMA</t>
  </si>
  <si>
    <t>SALA DE REGIDORES</t>
  </si>
  <si>
    <t>REGIDOR</t>
  </si>
  <si>
    <t>URIEL ALEJANDRO MAGAÑA RENTERIA</t>
  </si>
  <si>
    <t>SECRETARIA REGIDORES</t>
  </si>
  <si>
    <t>SINDÌCATURA</t>
  </si>
  <si>
    <t>SINDICO</t>
  </si>
  <si>
    <t>SECRETARÌA GENERAL</t>
  </si>
  <si>
    <t>SECRETARIO GENERAL</t>
  </si>
  <si>
    <t>CANDELARIA BAUTISTA MORENO</t>
  </si>
  <si>
    <t>SECRETARIA</t>
  </si>
  <si>
    <t>PRESIDENCIA MUNICIPAL</t>
  </si>
  <si>
    <t>PRESIDENTE MUNICIPAL</t>
  </si>
  <si>
    <t>SANDRA CEBALLOS SILVA</t>
  </si>
  <si>
    <t>ASISTENTE PRESIDENCIA</t>
  </si>
  <si>
    <t>OFICIALIA MAYOR</t>
  </si>
  <si>
    <t>OFICIAL MAYOR</t>
  </si>
  <si>
    <t>EMMA FABIOLA GARCIA CARRILLO</t>
  </si>
  <si>
    <t>REGISTRO CIVIL</t>
  </si>
  <si>
    <t>ANGELA GONZALEZ GARCIA</t>
  </si>
  <si>
    <t>ENCARGADA</t>
  </si>
  <si>
    <t>MA DE LOS ANGELES CEBALLOS ROJAS</t>
  </si>
  <si>
    <t>SECRETARIA R.C.</t>
  </si>
  <si>
    <t>JUNTA MAPAL DE RECLUTAMIENTO</t>
  </si>
  <si>
    <t>ELIZABETH SANCHEZ BONOS</t>
  </si>
  <si>
    <t>DIRECTOR</t>
  </si>
  <si>
    <t>DELEGACIONES Y AGENCIAS</t>
  </si>
  <si>
    <t>DELEGACIONES</t>
  </si>
  <si>
    <t>DELEGADO MUNICIPAL</t>
  </si>
  <si>
    <t>J. JESUS MORENO SOLANO</t>
  </si>
  <si>
    <t>JARDINERO</t>
  </si>
  <si>
    <t>RUBEN BONILLA MALDONADO</t>
  </si>
  <si>
    <t>AUX. DE OBRAS PUBLICAS</t>
  </si>
  <si>
    <t>SERGIO DELGADO MANCILLA</t>
  </si>
  <si>
    <t>AUXILIAR</t>
  </si>
  <si>
    <t>ENCARGADO DE CEMENTERIO</t>
  </si>
  <si>
    <t>ENCARGADO DE RASTRO</t>
  </si>
  <si>
    <t>HUGO AGUILERA PAZARIN</t>
  </si>
  <si>
    <t>ENC. DE UNIDAD DEPORTIVA</t>
  </si>
  <si>
    <t>ROGELIO RIVERA ESPIRITU</t>
  </si>
  <si>
    <t>FONTANERO</t>
  </si>
  <si>
    <t>MEDICO MUNICIPAL SAN MARCOS</t>
  </si>
  <si>
    <t>AGENCIAS</t>
  </si>
  <si>
    <t>AGENTE MUNICIPAL LA ESPERANZA</t>
  </si>
  <si>
    <t>AGENTE MUNICIPAL COFRADIA</t>
  </si>
  <si>
    <t>AGENTE MUNICIPAL TENEXCAMILPA</t>
  </si>
  <si>
    <t>FRANCISCO GONZALEZ GONZALEZ</t>
  </si>
  <si>
    <t>FONTANERO LA ESPERANZA</t>
  </si>
  <si>
    <t>JARDINERO LA ESPERANZA</t>
  </si>
  <si>
    <t>JOSE RODRIGUEZ CARRILLO</t>
  </si>
  <si>
    <t xml:space="preserve">JARDINERO TENEXCAMILPA </t>
  </si>
  <si>
    <t>ENC. UNIDAD DEP. LA ESPERANZA</t>
  </si>
  <si>
    <t>HACIENDA MUNICIPAL</t>
  </si>
  <si>
    <t>ENCARGADO DE HACIENDA MPAL.</t>
  </si>
  <si>
    <t>MA. CONCEPCION SILVA FACIO</t>
  </si>
  <si>
    <t>INGRESOS</t>
  </si>
  <si>
    <t>MA DOLORES RODRIGUEZ MACIAS</t>
  </si>
  <si>
    <t>CARMEN NEGRETE MARTINEZ</t>
  </si>
  <si>
    <t>INSPECTOR FISCAL</t>
  </si>
  <si>
    <t>LUIS RODRIGUEZ MACIAS</t>
  </si>
  <si>
    <t>IMPUESTO PREDIAL Y CATASTRO</t>
  </si>
  <si>
    <t>DIRECTOR DE CATASTRO</t>
  </si>
  <si>
    <t>OBRAS PUBLICAS</t>
  </si>
  <si>
    <t>DIRECTOR OBRAS PUBLICAS</t>
  </si>
  <si>
    <t>VERONICA GUILLERMO MANCILLA</t>
  </si>
  <si>
    <t>RESIDENTE DE OBRA</t>
  </si>
  <si>
    <t>JESUS BAUTISTA AVALOS</t>
  </si>
  <si>
    <t>OPERADOR DE MAQUINARIA PESADA</t>
  </si>
  <si>
    <t>LUIS ALBERTO BAUTISTA BERNAL</t>
  </si>
  <si>
    <t>PEDRO SANCHEZ DIAZ</t>
  </si>
  <si>
    <t>ENCARGADO DE MAQUINARIA</t>
  </si>
  <si>
    <t>CHOFER</t>
  </si>
  <si>
    <t xml:space="preserve">SERVICIOS PUBLICOS </t>
  </si>
  <si>
    <t>SERVICIOS PUBLICOS MUNICIPALES</t>
  </si>
  <si>
    <t>ENCARGADO DE SERV. PUBLICOS</t>
  </si>
  <si>
    <t>ADMON. DE CENTROS DEPORTIVOS</t>
  </si>
  <si>
    <t>GUILLERMO CORTEZ VIZCAINO</t>
  </si>
  <si>
    <t>ENC. UNIDAD DEPORTIVA</t>
  </si>
  <si>
    <t>GUILLERMO HERNANDEZ ROLON</t>
  </si>
  <si>
    <t>PROMOTOR DE DEPORTES</t>
  </si>
  <si>
    <t>SERVICIOS GENERALES</t>
  </si>
  <si>
    <t>J. JESUS ROLON LUPIAN</t>
  </si>
  <si>
    <t>JOSE MANUEL SILVA FACIO</t>
  </si>
  <si>
    <t>ELECTRICISTA</t>
  </si>
  <si>
    <t>MIGUEL PULIDO GAMA</t>
  </si>
  <si>
    <t>MIGUEL MARTINEZ BELTRAN</t>
  </si>
  <si>
    <t>OFICIAL DE MANTENIMIENTO</t>
  </si>
  <si>
    <t>ROSALINA ROLON SANCHEZ</t>
  </si>
  <si>
    <t>AUX. DE INTENDENCIA</t>
  </si>
  <si>
    <t>FIDELINA LOPEZ GUERRERO</t>
  </si>
  <si>
    <t>FRANCISCO RODRIGUEZ GAITAN</t>
  </si>
  <si>
    <t>VELADOR</t>
  </si>
  <si>
    <t>J. JESUS MEJIA HERNANDEZ</t>
  </si>
  <si>
    <t>SERVICIOS MEDICOS</t>
  </si>
  <si>
    <t>JUAN ANTONIO MAGALLON SANTIAGO</t>
  </si>
  <si>
    <t>MEDICO MUNICIPAL</t>
  </si>
  <si>
    <t>PSICOLOGA</t>
  </si>
  <si>
    <t>DIR. INST. DE LA MUJER</t>
  </si>
  <si>
    <t>ASEO PUBLICO</t>
  </si>
  <si>
    <t>EFREN CAMPOS BERNABE</t>
  </si>
  <si>
    <t>ASEADOR</t>
  </si>
  <si>
    <t>DAGOBERTO UGARTE SANTANA</t>
  </si>
  <si>
    <t>FILOMENO VARGAS CASIANO</t>
  </si>
  <si>
    <t>J. JESUS RODRIGUEZ CARRILLO</t>
  </si>
  <si>
    <t>ROBERTO MARTINEZ MORENO</t>
  </si>
  <si>
    <t>JUSTINO NEGRETE FIGUEROA</t>
  </si>
  <si>
    <t>RAMON NEGRETE FIGUEROA</t>
  </si>
  <si>
    <t>FRANCISCO JOEL ROCHA BENUTO</t>
  </si>
  <si>
    <t>RASTRO</t>
  </si>
  <si>
    <t>RUBEN CARRILLO MAGAÑA</t>
  </si>
  <si>
    <t>JEFE RASTRO</t>
  </si>
  <si>
    <t>VARGAS NAVARRO ANDRES</t>
  </si>
  <si>
    <t>GUARDARASTRO</t>
  </si>
  <si>
    <t>CENTRO CULTURAL</t>
  </si>
  <si>
    <t>GUILLERMINA LAZARIT JUAREZ</t>
  </si>
  <si>
    <t>INTRENDENTE CASA DE LA CULTURA</t>
  </si>
  <si>
    <t>DESARROLLO RURAL</t>
  </si>
  <si>
    <t>DIRECTOR DE DEPARTAMENTO</t>
  </si>
  <si>
    <t>INSPECCION AGRICOLA Y GANADERA</t>
  </si>
  <si>
    <t>MARCELINO CANO ZEPEDA</t>
  </si>
  <si>
    <t>JEFE</t>
  </si>
  <si>
    <t>TOTALES</t>
  </si>
  <si>
    <t xml:space="preserve">                   PRESIDENTE MUNICIPAL</t>
  </si>
  <si>
    <t xml:space="preserve">     SECRETARIO GENERAL</t>
  </si>
  <si>
    <t xml:space="preserve">       ENCARGADO DE HACIENDA MUNICIPAL</t>
  </si>
  <si>
    <t>SEGURIDAD PUBLICA Y PROTECCION CIVIL</t>
  </si>
  <si>
    <t>SEGURIDAD PUBLICA</t>
  </si>
  <si>
    <t>DIRECTOR DE SEGURIDAD PUBLICA</t>
  </si>
  <si>
    <t>JUAN MORENO CARRILLO</t>
  </si>
  <si>
    <t>COMANDANTE</t>
  </si>
  <si>
    <t>POLICIA</t>
  </si>
  <si>
    <t>JOEL ALONSO SILVA</t>
  </si>
  <si>
    <t>IGNACIO ALVARADO TRILLO</t>
  </si>
  <si>
    <t>MANUEL BAUTISTA PULIDO</t>
  </si>
  <si>
    <t>NORA ISABEL BELTRAN</t>
  </si>
  <si>
    <t>JOSE LUIS CASTILLO SILVA</t>
  </si>
  <si>
    <t>PORFIRIO CERNAS CARDENAS</t>
  </si>
  <si>
    <t>MANUEL DE LA MORA DE LA MORA</t>
  </si>
  <si>
    <t>DAVID PONCE TOPETE</t>
  </si>
  <si>
    <t>AGUSTIN RODRIGUEZ GARCIA</t>
  </si>
  <si>
    <t>ROBERTO CARLOS RODRIGUEZ HERNANDEZ</t>
  </si>
  <si>
    <t>JOSE SALAZAR HERNANDEZ</t>
  </si>
  <si>
    <t>CARLOS DANIEL SERRANO NAVARRO</t>
  </si>
  <si>
    <t>HUGO VIDAL SILVA RODRIGUEZ</t>
  </si>
  <si>
    <t>PRESTAMO</t>
  </si>
  <si>
    <t>ALFONSO RAMIREZ OCHOA</t>
  </si>
  <si>
    <t>ALFREDO GARCIA VAZQUEZ</t>
  </si>
  <si>
    <t>ADRIAN ALEJANDRO SILVA CARDENAS</t>
  </si>
  <si>
    <t>JULIO CESAR RODRIGUEZ MALO</t>
  </si>
  <si>
    <t>JOSE MORENO CARRILLO</t>
  </si>
  <si>
    <t>PEDRO MANZO RAMIREZ</t>
  </si>
  <si>
    <t>PROTECCION CIVIL</t>
  </si>
  <si>
    <t>JUAN MANUEL ROLON CARDENAS</t>
  </si>
  <si>
    <t>MARCOS SILVA REYES</t>
  </si>
  <si>
    <t>JUAREZ MAGAÑA MARTIN</t>
  </si>
  <si>
    <t>LUIS JAVIER ROMERO ALVAREZ</t>
  </si>
  <si>
    <t>QUINCENAL</t>
  </si>
  <si>
    <t>AUX. DE INTENTENDE DEL CAM</t>
  </si>
  <si>
    <t>TOTAL</t>
  </si>
  <si>
    <t>MUNICIPIO DE TONILA, JALISCO</t>
  </si>
  <si>
    <t>NOMINA DE APOYOS DIVERSOS</t>
  </si>
  <si>
    <t>No.</t>
  </si>
  <si>
    <t>CAT.</t>
  </si>
  <si>
    <t>CARGO</t>
  </si>
  <si>
    <t>AREA</t>
  </si>
  <si>
    <t>APOYO MENSUAL</t>
  </si>
  <si>
    <t>FIRMA DEL TRABAJADOR</t>
  </si>
  <si>
    <t>APOYOS A AUXILIARES</t>
  </si>
  <si>
    <t>Desmontador</t>
  </si>
  <si>
    <t>SAN MARCOS</t>
  </si>
  <si>
    <t xml:space="preserve">Intendente </t>
  </si>
  <si>
    <t>CENTRO DE SALUD SAN MARCOS</t>
  </si>
  <si>
    <t xml:space="preserve">        PRESIDENTE MUNICIPAL</t>
  </si>
  <si>
    <t>SUBSIDIOS A PENSIONADOS</t>
  </si>
  <si>
    <t>J. Guadalupe Ibañez Sabas</t>
  </si>
  <si>
    <t>Pensionado</t>
  </si>
  <si>
    <t>Martha Rodrìguez Vda. De Carrillo</t>
  </si>
  <si>
    <t>Ramòn Aguilera Gutièrrez</t>
  </si>
  <si>
    <t>Ventura Antonio Rodriguez Silva</t>
  </si>
  <si>
    <t>COMUNIDAD</t>
  </si>
  <si>
    <t>PAGO QUINCENAL</t>
  </si>
  <si>
    <t>JUAN BARRAGAN</t>
  </si>
  <si>
    <t>ARIANA ISABEL MAGAÑA ROMERO</t>
  </si>
  <si>
    <t>PRESIDENTE MUNCIPAL</t>
  </si>
  <si>
    <t>COFRADIA</t>
  </si>
  <si>
    <t>ALICIA SILVA RODRIGUEZ</t>
  </si>
  <si>
    <t>MA CONSUELO ZUÑIGA CHAVEZ</t>
  </si>
  <si>
    <t>TENEXCAMILPA</t>
  </si>
  <si>
    <t>ROSARIO ROCHA CARRILLO</t>
  </si>
  <si>
    <t>MA. MARGARITA CARRILLO CARRILLO</t>
  </si>
  <si>
    <t>LA ESPERANZA</t>
  </si>
  <si>
    <t>MA DELFINA DENIZ TORRES</t>
  </si>
  <si>
    <t>TONILA</t>
  </si>
  <si>
    <t xml:space="preserve"> </t>
  </si>
  <si>
    <t>A</t>
  </si>
  <si>
    <t>MENSUAL</t>
  </si>
  <si>
    <t>Ofelia Palafox Càrdenas</t>
  </si>
  <si>
    <t>Ramírez Urtiz Eduardo</t>
  </si>
  <si>
    <t>AUXILIAR DE SERVICIOS</t>
  </si>
  <si>
    <t>ENC. DE CEMENTERIO</t>
  </si>
  <si>
    <t>Catalina Rodrìguez Mèndez</t>
  </si>
  <si>
    <t>MARCO CESAR LARIOS ALONSO</t>
  </si>
  <si>
    <t>FINADO</t>
  </si>
  <si>
    <t>LUIS REYES GONZALEZ</t>
  </si>
  <si>
    <t>MANUEL ROLON LORENZO</t>
  </si>
  <si>
    <t>JEOVANA CHAVEZ CARRILLO</t>
  </si>
  <si>
    <t>AGUSTIN AGUIRRE RADILLO</t>
  </si>
  <si>
    <t>RIGOBERTO RODRIGUEZ MACIAS</t>
  </si>
  <si>
    <t>ANTONIO LOPEZ LUPIAN</t>
  </si>
  <si>
    <t>SALVADOR CARDENAS ALONSO</t>
  </si>
  <si>
    <t>OCTAVIO MANSILLA FERRER</t>
  </si>
  <si>
    <t>ALONDRA TORRES VELASCO</t>
  </si>
  <si>
    <t xml:space="preserve">DORA ANGELICA MACIAS SILVA </t>
  </si>
  <si>
    <t>GERARDO CARDENAS GARCIA</t>
  </si>
  <si>
    <t>MA DEL CARMEN GODINEZ MARTINEZ</t>
  </si>
  <si>
    <t>BLANCA AZUSENA RAMIREZ ROBLES</t>
  </si>
  <si>
    <t>JOSE MARTIN HERNANDEZ ALVAREZ</t>
  </si>
  <si>
    <t>CRISTIAN SALVADOR MAGAÑA</t>
  </si>
  <si>
    <t>JESUS HERNANDEZ HERNANDEZ</t>
  </si>
  <si>
    <t>MARCOS RAFAEL ROLON ARIAS</t>
  </si>
  <si>
    <t>MARCOS GERARDO MANCILLA ROLON</t>
  </si>
  <si>
    <t>BLANCA ESTELA ROLON AVIÑA</t>
  </si>
  <si>
    <t>J JESUS BAUTISTA GARCIA</t>
  </si>
  <si>
    <t>EDUARDO BRISEÑO IBAÑEZ</t>
  </si>
  <si>
    <t>MARCO ANTONIO MAGAÑA GARCIA</t>
  </si>
  <si>
    <t>RAFAEL DELGADO HERNANDEZ</t>
  </si>
  <si>
    <t>J JESUS ORTIZ CARRILLO</t>
  </si>
  <si>
    <t>EDUARDO REYES ZUÑIGA</t>
  </si>
  <si>
    <t>HECTOR MANUEL MALDONADO</t>
  </si>
  <si>
    <t>FELIPE DE JESUS ZERMEÑO ROLON</t>
  </si>
  <si>
    <t>MARTIN HERNANDEZ MEDINA</t>
  </si>
  <si>
    <t>JUAN CARLOS MARTINEZ MAGAÑA</t>
  </si>
  <si>
    <t>CLEMENTE MANCILLA SILVA</t>
  </si>
  <si>
    <t>JORGE FERRER CARRILLO</t>
  </si>
  <si>
    <t>PROFESOR MARTIN HERNANDEZ ALVAREZ</t>
  </si>
  <si>
    <t>ENFERMERO URIEL ALEJANDRO MAGAÑA RENTERIA</t>
  </si>
  <si>
    <t>LAE J JESUS ORTIZ CARRILLO</t>
  </si>
  <si>
    <t>MIGUEL SANCHEZ ROMERO</t>
  </si>
  <si>
    <t xml:space="preserve">                       LAE J JESUS ORTIZ CARRILLO</t>
  </si>
  <si>
    <t>MANUEL RADILLO JUAREZ</t>
  </si>
  <si>
    <t>JOSE DE JESUS ROLON CENTENO</t>
  </si>
  <si>
    <t>JAVIER RODRIGUEZ AGUILAR</t>
  </si>
  <si>
    <t>VICTOR HUGO ALONSO SILVA</t>
  </si>
  <si>
    <t>ROSA EVELIA GARCIA PULIDO</t>
  </si>
  <si>
    <t>SANTOS CARDENAS SERRANO</t>
  </si>
  <si>
    <t>EDGAR GEOBANI GONZALEZ CUELLAR</t>
  </si>
  <si>
    <t>JUAN CARLOS OROZCO SERRANO</t>
  </si>
  <si>
    <t>MARIA LUISA SILVA VEGA</t>
  </si>
  <si>
    <t>autorizado</t>
  </si>
  <si>
    <t>FRANCISCO MEDINA GONZALEZ</t>
  </si>
  <si>
    <t>MA GUADALUPE RODRIGUEZ PALAFOX</t>
  </si>
  <si>
    <t>AGRIPINA RAMOS SANABRIA</t>
  </si>
  <si>
    <t>AGENTE MUNICIPAL JUAN BARRAGAN</t>
  </si>
  <si>
    <t>AUX HADA MUNICIPAL</t>
  </si>
  <si>
    <t>JORGE CEBALLOS ROJAS</t>
  </si>
  <si>
    <t>ROBERTO CARLOS CHAVEZ NEGRETE</t>
  </si>
  <si>
    <t>BERNARDO ARTEAGA GOMEZ</t>
  </si>
  <si>
    <t>DES. PLAN DE CELULAR</t>
  </si>
  <si>
    <t xml:space="preserve">DES. PLAN DE CEL </t>
  </si>
  <si>
    <t>MAYRA RAQUEL MEDRANO PEREZ</t>
  </si>
  <si>
    <t>GILBERTO AGUILAR GARCIA</t>
  </si>
  <si>
    <t>JUAN MANUEL RODRIGUEZ SANCHEZ</t>
  </si>
  <si>
    <t xml:space="preserve">NOMINA DE APOYOS A ELEMENTOS DE SEGURIDAD PUBLICA </t>
  </si>
  <si>
    <t>EVENTO</t>
  </si>
  <si>
    <t>PAGO</t>
  </si>
  <si>
    <t>NORA BELTRAN</t>
  </si>
  <si>
    <t>POLICIA DE LINEA</t>
  </si>
  <si>
    <t>FECHA</t>
  </si>
  <si>
    <t>PROFESOR JOSE MARTIN HERNANDEZ ALVAREZ</t>
  </si>
  <si>
    <t>PRESIDENTE MUNICPIAL</t>
  </si>
  <si>
    <t>ENCARGADO DE LA HACIENDA MUNICIPAL</t>
  </si>
  <si>
    <t>TOROS EN SAN MARCOS</t>
  </si>
  <si>
    <t>14 DE ABRIL DE 2013</t>
  </si>
  <si>
    <t>ADRAIN ALEJANDRO SILVA CARDENAS</t>
  </si>
  <si>
    <t>JULIO CESAR CRISTOBAL RANGEL</t>
  </si>
  <si>
    <t>PERIODO SEGUNDA QUINCENA DE MAYO</t>
  </si>
  <si>
    <t>TOROS TONILA</t>
  </si>
  <si>
    <t>26 DE MAYO DE 2013</t>
  </si>
  <si>
    <t>APOYO TUXPAN</t>
  </si>
  <si>
    <t>23 DE MAYO DE 2013</t>
  </si>
  <si>
    <t>BAILE TENEXCAMILPA</t>
  </si>
  <si>
    <t>19 MAYO DE 2013</t>
  </si>
  <si>
    <t>BERNANRDO ARTEAGA</t>
  </si>
  <si>
    <t>PORFIRIO CERNAS</t>
  </si>
  <si>
    <t>HUGO SILVA</t>
  </si>
  <si>
    <t>FIESTAS TONILA</t>
  </si>
  <si>
    <t>24 DE MAYO DE 2013</t>
  </si>
  <si>
    <t>GILBERTO AGUILAR GARCIA VIGILANCIA</t>
  </si>
  <si>
    <t xml:space="preserve">BERNARDO ARTEAGA </t>
  </si>
  <si>
    <t>21 DE MAYO 2013</t>
  </si>
  <si>
    <t>apoyo sm</t>
  </si>
  <si>
    <t>eventuales</t>
  </si>
  <si>
    <t>casas de salud</t>
  </si>
  <si>
    <t>admva</t>
  </si>
  <si>
    <t>apoyo ton</t>
  </si>
  <si>
    <t>RUBEN FIGUEROA GUTIERREZ</t>
  </si>
  <si>
    <t>PRESTAMO CAJA POPULAR</t>
  </si>
  <si>
    <t>DEL MES DE AGOSTO 2013</t>
  </si>
  <si>
    <t>DES PLAN CELULAR</t>
  </si>
  <si>
    <t>PLANEACION Y DES ECONOMICO</t>
  </si>
  <si>
    <t>seg publica</t>
  </si>
  <si>
    <t>1 quin agosto</t>
  </si>
  <si>
    <t>2 quin julio</t>
  </si>
  <si>
    <t>casas salud</t>
  </si>
  <si>
    <t>pensionados</t>
  </si>
  <si>
    <t>Nomina administrativo</t>
  </si>
  <si>
    <t>nomina</t>
  </si>
  <si>
    <t>compl nomina</t>
  </si>
  <si>
    <t>primer quincena de Agosto</t>
  </si>
  <si>
    <t>MONEDA 5.00</t>
  </si>
  <si>
    <t>BILLETE DE 20.00</t>
  </si>
  <si>
    <t>MONEDA 10.00</t>
  </si>
  <si>
    <t>BILLETE 50.00</t>
  </si>
  <si>
    <t>SILVIA REMEDIOS SANTANA GONLZAEZ</t>
  </si>
  <si>
    <t>CONCEPTO</t>
  </si>
  <si>
    <t>AUXILIAR GENERAL</t>
  </si>
  <si>
    <t>ESCUELA</t>
  </si>
  <si>
    <t>ESC PRESCOLAR MAZA DE JUAREZ</t>
  </si>
  <si>
    <t>OCTUBRE</t>
  </si>
  <si>
    <t>NOVIEMBRE</t>
  </si>
  <si>
    <t>DIDIEMBRE</t>
  </si>
  <si>
    <t>Presentacion formal de regidor de educacion</t>
  </si>
  <si>
    <t>Se atienden peticiones en gral y se envia a encargado de servicios generales</t>
  </si>
  <si>
    <t>Peticion de apoyo para escuela de calidad, se comentara con el Presidente municipal</t>
  </si>
  <si>
    <t>ACCIONES SISTEMATICAS, ANALISIS Y MANTENIMIENTO A ESCUELAS PRESCOLARES</t>
  </si>
  <si>
    <t xml:space="preserve">ESC PRESCOLAR JUAN ESPADA </t>
  </si>
  <si>
    <t>ESC PRESCOLAR EFRAIN GONZALEZ</t>
  </si>
  <si>
    <t>ESC PRESCOLAR MANUEL GONZALEZ HINOJOZA</t>
  </si>
  <si>
    <t>ESC PRIMARIA PONCIANO ARRIAGA</t>
  </si>
  <si>
    <t>ESC PRIMARIA ANDRES FIGUEROA</t>
  </si>
  <si>
    <t xml:space="preserve">ESC PRIMARIA BENITO JUAREZ </t>
  </si>
  <si>
    <t>ESC PRIMARIA AGUSTIN MELGAR</t>
  </si>
  <si>
    <t>ESCUELA PRIMARIA CUAUHTEMOC</t>
  </si>
  <si>
    <t>ACCIONES SISTEMATICAS, ANALISIS Y MANTENIMIENTO A ESCUELAS PRIMARIAS</t>
  </si>
  <si>
    <t>C. JEOVANA CHAVEZ CARRILLO</t>
  </si>
  <si>
    <t>REGIDORA DE EDUCACION DEL MUNICPIO DE TONILA</t>
  </si>
  <si>
    <t>ACCIONES SISTEMATICAS, ANALISIS Y MANTENIMIENTO A ESCUELAS SECUNDARIAS</t>
  </si>
  <si>
    <t>PERIODO ESCOLAR 2011 2012</t>
  </si>
  <si>
    <t>ACCIONES SISTEMATICAS, ANALISIS Y MANTENIMIENTO A ESCUELAS PREPARATORIA Y ESPECIALES</t>
  </si>
  <si>
    <t>PREPARATORIA REGIONAL DE TUXPAN MODULO TONILA</t>
  </si>
  <si>
    <t>ESCUELA DE EDUCACION INICIAL</t>
  </si>
  <si>
    <t>ESCUELA DE EDUCACION ESPECIAL</t>
  </si>
  <si>
    <t>MARCO ANTONIO SILVA MARTINEZ</t>
  </si>
  <si>
    <t>( CIENTO SEIS MIL DOCIENTOS NOVENTA Y SEIS PESOS 00/100 M.N.)</t>
  </si>
  <si>
    <t>PRESUPUESTO 2012 VS EJERCIDO 2012</t>
  </si>
  <si>
    <t>PRESUPUESTO</t>
  </si>
  <si>
    <t>EJERCIDO</t>
  </si>
  <si>
    <t>SERVICIOS PERSONALES</t>
  </si>
  <si>
    <t>MATERIALES E INSUMOS</t>
  </si>
  <si>
    <t>SUBSIDIOS Y AYUDAS</t>
  </si>
  <si>
    <t>BIENES MUEBLES E INMUBLES</t>
  </si>
  <si>
    <t>INVERSION PUBLICA</t>
  </si>
  <si>
    <t>INVERSIONES FIANNCIERAS</t>
  </si>
  <si>
    <t>PARTICIPACIONES Y APORTACIONES</t>
  </si>
  <si>
    <t>DEUDA PUBLICA</t>
  </si>
  <si>
    <t>NOMINA DE SUELDOS Y SALARIOS CORRESPONDIENTE A LA PRIMER QUINCENA</t>
  </si>
  <si>
    <t>JORGE FERRER</t>
  </si>
  <si>
    <t xml:space="preserve">SANTOS </t>
  </si>
  <si>
    <t>AGENTE COFRADIA</t>
  </si>
  <si>
    <t>AGENTE TENEX</t>
  </si>
  <si>
    <t>ADMINISTRATIVA</t>
  </si>
  <si>
    <t>casas de la salud</t>
  </si>
  <si>
    <t>apoyos</t>
  </si>
  <si>
    <t>escuelas</t>
  </si>
  <si>
    <t>CASAS DE LA SALUD</t>
  </si>
  <si>
    <t>NOMINA ADMINISTRATIVA</t>
  </si>
  <si>
    <t>EVENTUALES</t>
  </si>
  <si>
    <t>APOYOS PENSIOANDOS</t>
  </si>
  <si>
    <t>SEG PUBLICA</t>
  </si>
  <si>
    <t>ESCUELAS</t>
  </si>
  <si>
    <t>apoyos, eventuales, casas de salud</t>
  </si>
  <si>
    <t>nomina administrativa</t>
  </si>
  <si>
    <t>obras publicas</t>
  </si>
  <si>
    <t xml:space="preserve">fondo </t>
  </si>
  <si>
    <t>DEL MES DE DICIEMBRE 2013</t>
  </si>
  <si>
    <t xml:space="preserve">  PROFESOR MARTIN HERNANDEZ ALVAREZ</t>
  </si>
  <si>
    <t>(TRESCIENTOS TREINTA Y OCHO MIL  TRESCIENTOS VEINTI OCHO PESOS 50/100 M.N.)</t>
  </si>
  <si>
    <t xml:space="preserve">  PRESIDENTE MUNICIPAL</t>
  </si>
  <si>
    <t>NOMINA DE APOYOS A PERSONAL EVENTUAL Y DIVERSOS</t>
  </si>
  <si>
    <t>DELEGACION SAN MARCOS</t>
  </si>
  <si>
    <t xml:space="preserve">TOTAL A PAGAR </t>
  </si>
  <si>
    <t>AUX JARDIN PRINCIPAL</t>
  </si>
  <si>
    <t>URBANO RIOS BONILLA</t>
  </si>
  <si>
    <t>SILVIA VENTURA NAVARRO</t>
  </si>
  <si>
    <t>J Jesus Rolon Lupian</t>
  </si>
  <si>
    <t>NOMINA DE APOYOS A ESCUELAS COMO AUX MANTENIMIENTTO</t>
  </si>
  <si>
    <t>APOYO NETO</t>
  </si>
  <si>
    <t>No</t>
  </si>
  <si>
    <t>AUXILIAR GENERAL DE OBRAS</t>
  </si>
  <si>
    <t>LOURDES CARDENAS HERRERA</t>
  </si>
  <si>
    <t>AUXILIAR BIBLIOTECA SAN MARCOS</t>
  </si>
  <si>
    <t>LOCALIDAD</t>
  </si>
  <si>
    <t xml:space="preserve">ADAN GUILLERMO PRECIADO </t>
  </si>
  <si>
    <t>CHOFER DELEGACION SAN MARCOS</t>
  </si>
  <si>
    <t>JUAN MARCOS RIVERA SANCHEZ</t>
  </si>
  <si>
    <t>Encargado de baños pùblicos TM</t>
  </si>
  <si>
    <t>Encargado de baños pùblicos TV</t>
  </si>
  <si>
    <t>J. Jesus Rodriguez Carrillo</t>
  </si>
  <si>
    <t>LORENA MAGAÑA BAUTISTA</t>
  </si>
  <si>
    <t>Ma Dolores Rodriguez Macias</t>
  </si>
  <si>
    <t>Angela Gonzalez Garcia</t>
  </si>
  <si>
    <t>Francisco Rodriguez Gaytan</t>
  </si>
  <si>
    <t>SECRETARIA PROTECCION CIVIL</t>
  </si>
  <si>
    <t>PROMOTOR CULTURAL Y DEPORTIVO</t>
  </si>
  <si>
    <t>APOYO ESC. JUAN BARRAGAN</t>
  </si>
  <si>
    <t>Maria Rolon Lupian</t>
  </si>
  <si>
    <t>APOYO JARDIN DE NIÑOS MARGARITA MAZA PARA MAESTRA DE INGLES</t>
  </si>
  <si>
    <t>J. JESUS RODRIGUEZ NEGRETE</t>
  </si>
  <si>
    <t>APOYO TRABAJOS EXTRAS SERVICIO AGUA</t>
  </si>
  <si>
    <t>Rosalina Rolón Sánchez</t>
  </si>
  <si>
    <t>APOYO MAESTRO DE MUSICA ESC. PRIMARIA PONCIANO ARRIANA TONILA</t>
  </si>
  <si>
    <t>CLARIBEL PAPIAS HURTADO</t>
  </si>
  <si>
    <t>APOYO PARA INTENDENTE JARDIN DE NIÑOS MANUEL GONZALEZ HINOJOSA</t>
  </si>
  <si>
    <t>APOYO JARDIN DE NIÑOS MARGARITA MAZA PARA INTENDENCIA</t>
  </si>
  <si>
    <t>APOYO INTENDENTE ESCUELA AGUSTIN MELGAR SAN MARCOS</t>
  </si>
  <si>
    <t>TRASLADO ESTUDIANTES</t>
  </si>
  <si>
    <t>RODRIGO OCHOA MORA</t>
  </si>
  <si>
    <t>JOSE ANTONIO DURAN RUBIO</t>
  </si>
  <si>
    <t>MARTIN IBAÑEZ MACEDO</t>
  </si>
  <si>
    <t>AUXILIAR SAN MARCOS</t>
  </si>
  <si>
    <t>J JESUS SERRANO ROCHA</t>
  </si>
  <si>
    <t>TRASLADO ALUMNOS</t>
  </si>
  <si>
    <t>TRABAJOS LIPIEZA TOMA HUESO DE MULA</t>
  </si>
  <si>
    <t>JOSE ANDRES ROJAS LARIOS</t>
  </si>
  <si>
    <t>FINES DE SEMANA UNIDAD DEPORTIVA TONILA</t>
  </si>
  <si>
    <t>Hugo Aguilera Pazarin</t>
  </si>
  <si>
    <t>DULCE GUADALUPE MAGAÑA RENTERIA</t>
  </si>
  <si>
    <t>APOYO PARA AUXILIAR JARDIN DE NIÑOS DE LA ESPERANZA</t>
  </si>
  <si>
    <t>AUXILIAR CENTRO SALUD TONILA</t>
  </si>
  <si>
    <t>MARCELINO MANZO VARGAS</t>
  </si>
  <si>
    <t>VELADOR ESCUELA SAN MARCOS</t>
  </si>
  <si>
    <t>SUPLENCIA DE VACACIONES Y DESCANSO MEDICO VETERINARIO RASTRO</t>
  </si>
  <si>
    <t>GIOVANI CANDELARIO CUEVAS GALLEGOS</t>
  </si>
  <si>
    <t>MARTHA GABRIELA ADAME ROCHA</t>
  </si>
  <si>
    <t>ISRAEL BAUTISTA ROBLES</t>
  </si>
  <si>
    <t>AUXILIAR  DE ASEO PUBLICO</t>
  </si>
  <si>
    <t>PROMOTOR DE SALUD</t>
  </si>
  <si>
    <t>GERARDO GARCIA CARDENAS</t>
  </si>
  <si>
    <t>SANDRA PAZARIN FLORES</t>
  </si>
  <si>
    <t>ASEO CASA DE LA CULTURA SAN MARCOS</t>
  </si>
  <si>
    <t>TANIA NEGRETE CERNAS</t>
  </si>
  <si>
    <t>APOYO INTENDENTE PRIMARIA JUSTO SIERRA</t>
  </si>
  <si>
    <t xml:space="preserve">EDGAR GEOVANI GONZALEZ </t>
  </si>
  <si>
    <t>CAMPO LA ESPERANZA</t>
  </si>
  <si>
    <t>ENC. PANTEON DE SNA MARCOS</t>
  </si>
  <si>
    <t xml:space="preserve">JOSE MAGAÑA </t>
  </si>
  <si>
    <t>AMALIA ROLON HERNANDEZ</t>
  </si>
  <si>
    <t xml:space="preserve">AUXILIAR DELEGACION </t>
  </si>
  <si>
    <t>MARTIN TRUJILLO IBAÑEZ</t>
  </si>
  <si>
    <t>AUXILIAR DE UNIDAD DEP SAN MARCOS</t>
  </si>
  <si>
    <t>ISIS GABRIELA HERNANDEZ</t>
  </si>
  <si>
    <t>INTENDENTE PRESCOLAR</t>
  </si>
  <si>
    <t>INTENDENTE JARDIN DEL MUERTO</t>
  </si>
  <si>
    <t>ENFRO. URIEL ALEJANDRO MAGAÑA RENTERIA</t>
  </si>
  <si>
    <t xml:space="preserve">ENFRO. URIEL ALEJANDRO MAGAÑA RENTERIA </t>
  </si>
  <si>
    <t>MANUEL LOPEZ LUPIAN</t>
  </si>
  <si>
    <t>AUXILIAR DE SISTEMAS</t>
  </si>
  <si>
    <t>BAÑOS PUBLICOS TONILA</t>
  </si>
  <si>
    <t>ELUTERIO PEREZ MAZA</t>
  </si>
  <si>
    <t>CLARISA RINCON  FLORES</t>
  </si>
  <si>
    <t>JESUS MORA DELGADO</t>
  </si>
  <si>
    <t>GUILLERMO MATA FIGUEROA</t>
  </si>
  <si>
    <t>LEZBETH ALEJANDRA PASCUAL MORAN</t>
  </si>
  <si>
    <t>JULIAN HERNANDEZ MEDINA</t>
  </si>
  <si>
    <t>ENC DE LA TOMA DE AGUA</t>
  </si>
  <si>
    <r>
      <rPr>
        <b/>
        <sz val="9"/>
        <color rgb="FF0070C0"/>
        <rFont val="Arial"/>
        <family val="2"/>
      </rPr>
      <t xml:space="preserve">           </t>
    </r>
    <r>
      <rPr>
        <b/>
        <u/>
        <sz val="9"/>
        <color rgb="FF0070C0"/>
        <rFont val="Arial"/>
        <family val="2"/>
      </rPr>
      <t xml:space="preserve"> APOYOS A AUXILIARES</t>
    </r>
  </si>
  <si>
    <r>
      <t xml:space="preserve">                </t>
    </r>
    <r>
      <rPr>
        <b/>
        <u/>
        <sz val="10"/>
        <color rgb="FF0070C0"/>
        <rFont val="Arial"/>
        <family val="2"/>
      </rPr>
      <t>APOYOS A AUXILIARES</t>
    </r>
  </si>
  <si>
    <t xml:space="preserve">APOYO PARA AUXILIAR PRIM PONCIANA ARRIAGA </t>
  </si>
  <si>
    <t xml:space="preserve">MUNICIPIO DE TONILA, JALISCO </t>
  </si>
  <si>
    <t>MUNICPIO DE TONILA, JALISCO</t>
  </si>
  <si>
    <t>NOMINA APOYOS A PERSONAL DE CASAS Y CENTROS DE SALUD</t>
  </si>
  <si>
    <t xml:space="preserve">No. </t>
  </si>
  <si>
    <t xml:space="preserve">TOTAL </t>
  </si>
  <si>
    <t>NOMINA DE APOYOS A ESCUELAS COMO AUX. MANTENIMIENTO</t>
  </si>
  <si>
    <t>FORMA DE PAGO</t>
  </si>
  <si>
    <t xml:space="preserve">AUXILIAR UBR </t>
  </si>
  <si>
    <t>ATO-02</t>
  </si>
  <si>
    <t>ATO-01</t>
  </si>
  <si>
    <t xml:space="preserve">                                          MUNICIPIO DE TONILA, JALISCO</t>
  </si>
  <si>
    <t>MA LOURDES RODRIGUEZ ZUÑIGA</t>
  </si>
  <si>
    <t>J JESUS GONZALEZ MAGAÑA</t>
  </si>
  <si>
    <t>J. JESUS  BAUTISTA GARCIA</t>
  </si>
  <si>
    <t>Jose Manuel Silva Facio</t>
  </si>
  <si>
    <t xml:space="preserve">    C. ENFRO. URIEL ALEJANDRO MAGAÑA RENTERIA</t>
  </si>
  <si>
    <t>ANA DANIELA MANCILLA CORTES</t>
  </si>
  <si>
    <t>INSTRUCTOR DE EDUCACION INICIAL</t>
  </si>
  <si>
    <t>BERNARDO IBAÑEZ CHAVEZ</t>
  </si>
  <si>
    <t>LUCIA MEDINA FLORES</t>
  </si>
  <si>
    <t>Ma Concepcion Silva Facio</t>
  </si>
  <si>
    <t>Alejandrina Moreno Rolon</t>
  </si>
  <si>
    <t>NEYRI MANZO ROBLES</t>
  </si>
  <si>
    <t>ROSA MARIA ZEPEDA HERNANDEZ</t>
  </si>
  <si>
    <t>FERNANDO ESPIRITU NEGRETE</t>
  </si>
  <si>
    <t>YUDITH REYES JUAREZ</t>
  </si>
  <si>
    <r>
      <t xml:space="preserve">                                                  NOMINA DE APOYOS A PERSONAL EVENTUAL Y DIVERSOS                       </t>
    </r>
    <r>
      <rPr>
        <b/>
        <sz val="18"/>
        <rFont val="Arial"/>
        <family val="2"/>
      </rPr>
      <t xml:space="preserve">  </t>
    </r>
    <r>
      <rPr>
        <b/>
        <sz val="18"/>
        <color theme="1"/>
        <rFont val="Arial"/>
        <family val="2"/>
      </rPr>
      <t>ASM-01</t>
    </r>
  </si>
  <si>
    <r>
      <t xml:space="preserve">                                                                                MUNICIPIO DE TONILA, JALISCO                                                </t>
    </r>
    <r>
      <rPr>
        <b/>
        <sz val="12"/>
        <color theme="1"/>
        <rFont val="Arial"/>
        <family val="2"/>
      </rPr>
      <t xml:space="preserve">   </t>
    </r>
    <r>
      <rPr>
        <b/>
        <sz val="20"/>
        <color theme="1"/>
        <rFont val="Arial"/>
        <family val="2"/>
      </rPr>
      <t>PTO-01</t>
    </r>
  </si>
  <si>
    <r>
      <t xml:space="preserve">                                                                                 NOMINA DE APOYOS DIVERSOS                                                                    </t>
    </r>
    <r>
      <rPr>
        <b/>
        <sz val="10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 xml:space="preserve"> ASM-02</t>
    </r>
  </si>
  <si>
    <r>
      <t xml:space="preserve">                                                              NOMINA DE APOYOS DIVERSOS Y PENSIONADOS                                   </t>
    </r>
    <r>
      <rPr>
        <b/>
        <sz val="18"/>
        <color theme="5" tint="-0.249977111117893"/>
        <rFont val="Arial"/>
        <family val="2"/>
      </rPr>
      <t xml:space="preserve"> </t>
    </r>
    <r>
      <rPr>
        <b/>
        <sz val="18"/>
        <color theme="6" tint="-0.499984740745262"/>
        <rFont val="Arial"/>
        <family val="2"/>
      </rPr>
      <t xml:space="preserve"> </t>
    </r>
    <r>
      <rPr>
        <b/>
        <sz val="18"/>
        <color theme="1"/>
        <rFont val="Arial"/>
        <family val="2"/>
      </rPr>
      <t>PSM-01</t>
    </r>
  </si>
  <si>
    <t xml:space="preserve">                                                                              NOMINA DE APOYOS A PERSONAL EVENTUAL Y DIVERSOS</t>
  </si>
  <si>
    <t>DANIELA AGUILAR SALGADO</t>
  </si>
  <si>
    <t>Carmen Plascencia Garcia</t>
  </si>
  <si>
    <t>Erika Estefania Zamora Isais</t>
  </si>
  <si>
    <t>827040517</t>
  </si>
  <si>
    <t>828753649</t>
  </si>
  <si>
    <t>VICTORIANO ALVARADO G</t>
  </si>
  <si>
    <t>.</t>
  </si>
  <si>
    <t>APOYO A PAGAR</t>
  </si>
  <si>
    <t>TESORERO MUNICIPAL</t>
  </si>
  <si>
    <t>Santos Cardenas Serrano</t>
  </si>
  <si>
    <t>827040312</t>
  </si>
  <si>
    <r>
      <t xml:space="preserve">                                                MUNICIPIO DE TONILA                                     </t>
    </r>
    <r>
      <rPr>
        <b/>
        <sz val="16"/>
        <color theme="9" tint="-0.249977111117893"/>
        <rFont val="Arial"/>
        <family val="2"/>
      </rPr>
      <t xml:space="preserve"> </t>
    </r>
    <r>
      <rPr>
        <b/>
        <sz val="16"/>
        <rFont val="Arial"/>
        <family val="2"/>
      </rPr>
      <t>ETO 02</t>
    </r>
  </si>
  <si>
    <t>NOMINA EVENTUALES TONILA</t>
  </si>
  <si>
    <t>SUELDO DIARIO</t>
  </si>
  <si>
    <t xml:space="preserve">EVENTULES </t>
  </si>
  <si>
    <t>JOSE FRANCISCOSANCHEZ RAMIREZ</t>
  </si>
  <si>
    <t>AUX TESORERIA</t>
  </si>
  <si>
    <t>MONICA CRISTINA ALONSO MAGAÑA</t>
  </si>
  <si>
    <t>AUX OBRAS PUBLICAS</t>
  </si>
  <si>
    <t>MARTIN AGUILAR GUZMAN</t>
  </si>
  <si>
    <t>AUX ADMINISTRATIVO</t>
  </si>
  <si>
    <t>MIGUEL ANGEL CANDIA NAVARRO</t>
  </si>
  <si>
    <t>ASESOR JURIDICO</t>
  </si>
  <si>
    <t>TOTAL:</t>
  </si>
  <si>
    <t xml:space="preserve"> Carmen Negrete Martinez</t>
  </si>
  <si>
    <t>ING. MARIO IVAN PEREZ AGUILAR</t>
  </si>
  <si>
    <t xml:space="preserve">ING. MARIO IVAN PEREZ AGUILAR </t>
  </si>
  <si>
    <t>LUCILA ZUÑIGA CHAVEZ</t>
  </si>
  <si>
    <t xml:space="preserve">JARDIN HUITLACOCHE </t>
  </si>
  <si>
    <t>16  AL 31  DE MAYO  DEL 2021</t>
  </si>
  <si>
    <t>16 AL  31   DE MAYO  DEL 2021</t>
  </si>
  <si>
    <t>16   AL 31  DE MAYO DEL 2021</t>
  </si>
  <si>
    <t>16 AL 31  DE MAYO  DEL 2021</t>
  </si>
  <si>
    <r>
      <t xml:space="preserve">                                                                         16 AL 31   DE MAYO  DEL 2021                                                 </t>
    </r>
    <r>
      <rPr>
        <b/>
        <sz val="20"/>
        <color theme="1"/>
        <rFont val="Arial"/>
        <family val="2"/>
      </rPr>
      <t xml:space="preserve"> </t>
    </r>
    <r>
      <rPr>
        <b/>
        <sz val="20"/>
        <color theme="9" tint="-0.249977111117893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AES-01  </t>
    </r>
  </si>
  <si>
    <r>
      <t xml:space="preserve">                                                                         DEL 16  AL 31  DE MAYO  DEL  2021                                                    </t>
    </r>
    <r>
      <rPr>
        <b/>
        <sz val="11"/>
        <color theme="9" tint="-0.249977111117893"/>
        <rFont val="Arial"/>
        <family val="2"/>
      </rPr>
      <t xml:space="preserve">  </t>
    </r>
    <r>
      <rPr>
        <b/>
        <sz val="11"/>
        <color theme="6" tint="-0.249977111117893"/>
        <rFont val="Arial"/>
        <family val="2"/>
      </rPr>
      <t xml:space="preserve">   </t>
    </r>
    <r>
      <rPr>
        <b/>
        <sz val="11"/>
        <rFont val="Arial"/>
        <family val="2"/>
      </rPr>
      <t xml:space="preserve"> </t>
    </r>
    <r>
      <rPr>
        <b/>
        <sz val="18"/>
        <rFont val="Arial"/>
        <family val="2"/>
      </rPr>
      <t>AES-02</t>
    </r>
  </si>
  <si>
    <r>
      <t xml:space="preserve">                                                           DEL  16  AL  31  DE MAYO  DE 2021                                          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ACS 01</t>
    </r>
  </si>
  <si>
    <t>16  AL 31   DE MAYO  DEL 2021</t>
  </si>
  <si>
    <t>16  AL 31  DE MAYO 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</si>
</sst>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6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u/>
      <sz val="10"/>
      <color rgb="FF0070C0"/>
      <name val="Arial"/>
      <family val="2"/>
    </font>
    <font>
      <b/>
      <sz val="10"/>
      <color rgb="FF0070C0"/>
      <name val="Arial"/>
      <family val="2"/>
    </font>
    <font>
      <b/>
      <u/>
      <sz val="9"/>
      <color rgb="FF0070C0"/>
      <name val="Arial"/>
      <family val="2"/>
    </font>
    <font>
      <b/>
      <sz val="9"/>
      <color rgb="FF0070C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color rgb="FF0070C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Arial"/>
      <family val="2"/>
    </font>
    <font>
      <b/>
      <sz val="20"/>
      <color theme="1"/>
      <name val="Arial"/>
      <family val="2"/>
    </font>
    <font>
      <sz val="10"/>
      <name val="Calibri"/>
      <family val="2"/>
    </font>
    <font>
      <b/>
      <sz val="18"/>
      <color theme="5" tint="-0.249977111117893"/>
      <name val="Arial"/>
      <family val="2"/>
    </font>
    <font>
      <b/>
      <sz val="18"/>
      <color theme="6" tint="-0.499984740745262"/>
      <name val="Arial"/>
      <family val="2"/>
    </font>
    <font>
      <b/>
      <sz val="20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6" tint="-0.249977111117893"/>
      <name val="Arial"/>
      <family val="2"/>
    </font>
    <font>
      <b/>
      <sz val="9"/>
      <color rgb="FF00B050"/>
      <name val="Arial Black"/>
      <family val="2"/>
    </font>
    <font>
      <sz val="9"/>
      <color rgb="FF00B050"/>
      <name val="Arial Black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sz val="8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9" tint="-0.249977111117893"/>
      <name val="Arial"/>
      <family val="2"/>
    </font>
    <font>
      <b/>
      <sz val="9"/>
      <color rgb="FF00B05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4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6" xfId="0" applyFill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/>
    <xf numFmtId="0" fontId="2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/>
    <xf numFmtId="0" fontId="3" fillId="0" borderId="8" xfId="0" applyFont="1" applyFill="1" applyBorder="1"/>
    <xf numFmtId="44" fontId="0" fillId="0" borderId="8" xfId="0" applyNumberFormat="1" applyFill="1" applyBorder="1"/>
    <xf numFmtId="44" fontId="0" fillId="0" borderId="8" xfId="0" applyNumberFormat="1" applyFill="1" applyBorder="1" applyAlignment="1">
      <alignment horizontal="center"/>
    </xf>
    <xf numFmtId="44" fontId="5" fillId="0" borderId="8" xfId="0" applyNumberFormat="1" applyFont="1" applyFill="1" applyBorder="1" applyAlignment="1">
      <alignment horizontal="center"/>
    </xf>
    <xf numFmtId="44" fontId="2" fillId="0" borderId="8" xfId="0" applyNumberFormat="1" applyFont="1" applyFill="1" applyBorder="1"/>
    <xf numFmtId="0" fontId="2" fillId="0" borderId="8" xfId="0" applyFont="1" applyFill="1" applyBorder="1" applyAlignment="1">
      <alignment horizontal="center"/>
    </xf>
    <xf numFmtId="44" fontId="5" fillId="0" borderId="8" xfId="0" applyNumberFormat="1" applyFont="1" applyFill="1" applyBorder="1"/>
    <xf numFmtId="0" fontId="3" fillId="0" borderId="8" xfId="0" applyFont="1" applyFill="1" applyBorder="1" applyAlignment="1">
      <alignment horizontal="center" vertical="center" wrapText="1"/>
    </xf>
    <xf numFmtId="44" fontId="5" fillId="0" borderId="8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3" fillId="0" borderId="13" xfId="0" applyFont="1" applyFill="1" applyBorder="1" applyAlignment="1">
      <alignment horizontal="center" vertical="center" wrapText="1"/>
    </xf>
    <xf numFmtId="44" fontId="0" fillId="0" borderId="13" xfId="0" applyNumberFormat="1" applyFill="1" applyBorder="1"/>
    <xf numFmtId="44" fontId="5" fillId="0" borderId="13" xfId="0" applyNumberFormat="1" applyFont="1" applyFill="1" applyBorder="1" applyAlignment="1">
      <alignment horizontal="center" vertical="center" wrapText="1"/>
    </xf>
    <xf numFmtId="44" fontId="2" fillId="0" borderId="13" xfId="0" applyNumberFormat="1" applyFont="1" applyFill="1" applyBorder="1"/>
    <xf numFmtId="0" fontId="0" fillId="0" borderId="15" xfId="0" applyFill="1" applyBorder="1"/>
    <xf numFmtId="0" fontId="2" fillId="0" borderId="2" xfId="0" applyFont="1" applyFill="1" applyBorder="1" applyAlignment="1">
      <alignment horizontal="center"/>
    </xf>
    <xf numFmtId="44" fontId="5" fillId="0" borderId="13" xfId="0" applyNumberFormat="1" applyFont="1" applyFill="1" applyBorder="1"/>
    <xf numFmtId="44" fontId="6" fillId="0" borderId="8" xfId="0" applyNumberFormat="1" applyFont="1" applyFill="1" applyBorder="1" applyAlignment="1">
      <alignment horizontal="center"/>
    </xf>
    <xf numFmtId="44" fontId="5" fillId="0" borderId="8" xfId="0" applyNumberFormat="1" applyFont="1" applyFill="1" applyBorder="1" applyAlignment="1">
      <alignment horizontal="center" wrapText="1"/>
    </xf>
    <xf numFmtId="44" fontId="6" fillId="0" borderId="8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/>
    <xf numFmtId="44" fontId="0" fillId="0" borderId="11" xfId="0" applyNumberFormat="1" applyFill="1" applyBorder="1"/>
    <xf numFmtId="44" fontId="5" fillId="0" borderId="11" xfId="0" applyNumberFormat="1" applyFont="1" applyFill="1" applyBorder="1" applyAlignment="1">
      <alignment horizontal="center" wrapText="1"/>
    </xf>
    <xf numFmtId="44" fontId="5" fillId="0" borderId="13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44" fontId="5" fillId="0" borderId="8" xfId="0" applyNumberFormat="1" applyFont="1" applyFill="1" applyBorder="1" applyAlignment="1"/>
    <xf numFmtId="44" fontId="8" fillId="0" borderId="8" xfId="0" applyNumberFormat="1" applyFont="1" applyFill="1" applyBorder="1"/>
    <xf numFmtId="44" fontId="0" fillId="0" borderId="0" xfId="0" applyNumberFormat="1" applyFill="1" applyAlignment="1">
      <alignment horizontal="left"/>
    </xf>
    <xf numFmtId="44" fontId="0" fillId="0" borderId="0" xfId="0" applyNumberFormat="1" applyFill="1"/>
    <xf numFmtId="0" fontId="0" fillId="0" borderId="0" xfId="0" applyFill="1" applyBorder="1"/>
    <xf numFmtId="0" fontId="0" fillId="0" borderId="0" xfId="0" applyFill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Fill="1" applyBorder="1"/>
    <xf numFmtId="44" fontId="5" fillId="0" borderId="11" xfId="0" applyNumberFormat="1" applyFont="1" applyFill="1" applyBorder="1" applyAlignment="1"/>
    <xf numFmtId="44" fontId="2" fillId="0" borderId="11" xfId="0" applyNumberFormat="1" applyFont="1" applyFill="1" applyBorder="1"/>
    <xf numFmtId="0" fontId="0" fillId="0" borderId="13" xfId="0" applyBorder="1" applyAlignment="1">
      <alignment horizontal="center" vertical="center" wrapText="1"/>
    </xf>
    <xf numFmtId="44" fontId="0" fillId="0" borderId="13" xfId="0" applyNumberFormat="1" applyBorder="1"/>
    <xf numFmtId="0" fontId="0" fillId="0" borderId="13" xfId="0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0" applyNumberFormat="1" applyBorder="1"/>
    <xf numFmtId="0" fontId="2" fillId="0" borderId="8" xfId="0" applyFont="1" applyBorder="1" applyAlignment="1">
      <alignment horizontal="center"/>
    </xf>
    <xf numFmtId="44" fontId="2" fillId="0" borderId="8" xfId="0" applyNumberFormat="1" applyFont="1" applyBorder="1"/>
    <xf numFmtId="0" fontId="2" fillId="0" borderId="8" xfId="0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44" fontId="0" fillId="0" borderId="0" xfId="0" applyNumberFormat="1" applyAlignment="1"/>
    <xf numFmtId="44" fontId="0" fillId="0" borderId="0" xfId="0" applyNumberFormat="1" applyAlignment="1">
      <alignment horizontal="center"/>
    </xf>
    <xf numFmtId="0" fontId="5" fillId="0" borderId="0" xfId="0" applyFont="1"/>
    <xf numFmtId="44" fontId="0" fillId="0" borderId="0" xfId="1" applyFont="1"/>
    <xf numFmtId="44" fontId="0" fillId="0" borderId="0" xfId="1" applyFont="1" applyFill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4" fontId="5" fillId="0" borderId="0" xfId="0" applyNumberFormat="1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4" fontId="0" fillId="0" borderId="0" xfId="0" applyNumberFormat="1"/>
    <xf numFmtId="0" fontId="0" fillId="0" borderId="27" xfId="0" applyBorder="1"/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4" fontId="5" fillId="0" borderId="0" xfId="0" applyNumberFormat="1" applyFont="1" applyBorder="1"/>
    <xf numFmtId="0" fontId="8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 applyAlignment="1"/>
    <xf numFmtId="0" fontId="0" fillId="3" borderId="0" xfId="0" applyFill="1"/>
    <xf numFmtId="0" fontId="0" fillId="4" borderId="0" xfId="0" applyFill="1"/>
    <xf numFmtId="0" fontId="10" fillId="0" borderId="0" xfId="0" applyFont="1"/>
    <xf numFmtId="0" fontId="3" fillId="5" borderId="8" xfId="0" applyFont="1" applyFill="1" applyBorder="1" applyAlignment="1">
      <alignment horizontal="center" vertical="center" wrapText="1"/>
    </xf>
    <xf numFmtId="44" fontId="0" fillId="5" borderId="8" xfId="0" applyNumberFormat="1" applyFill="1" applyBorder="1"/>
    <xf numFmtId="44" fontId="5" fillId="5" borderId="8" xfId="0" applyNumberFormat="1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/>
    </xf>
    <xf numFmtId="0" fontId="0" fillId="5" borderId="8" xfId="0" applyFill="1" applyBorder="1" applyAlignment="1">
      <alignment horizontal="center" vertical="center" wrapText="1"/>
    </xf>
    <xf numFmtId="0" fontId="3" fillId="5" borderId="8" xfId="0" applyFont="1" applyFill="1" applyBorder="1"/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0" fontId="4" fillId="5" borderId="8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/>
    </xf>
    <xf numFmtId="0" fontId="3" fillId="5" borderId="14" xfId="0" applyFont="1" applyFill="1" applyBorder="1"/>
    <xf numFmtId="0" fontId="3" fillId="5" borderId="13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2" xfId="0" applyFill="1" applyBorder="1"/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0" fillId="5" borderId="0" xfId="0" applyFill="1"/>
    <xf numFmtId="0" fontId="3" fillId="5" borderId="8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" fillId="5" borderId="13" xfId="0" applyFont="1" applyFill="1" applyBorder="1"/>
    <xf numFmtId="0" fontId="3" fillId="5" borderId="10" xfId="0" applyFont="1" applyFill="1" applyBorder="1"/>
    <xf numFmtId="0" fontId="3" fillId="5" borderId="11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right"/>
    </xf>
    <xf numFmtId="0" fontId="8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 vertical="center" wrapText="1"/>
    </xf>
    <xf numFmtId="44" fontId="10" fillId="0" borderId="0" xfId="0" applyNumberFormat="1" applyFont="1" applyFill="1"/>
    <xf numFmtId="0" fontId="0" fillId="0" borderId="0" xfId="0" applyFill="1" applyAlignment="1">
      <alignment horizontal="center" vertical="center" wrapText="1"/>
    </xf>
    <xf numFmtId="44" fontId="5" fillId="5" borderId="8" xfId="0" applyNumberFormat="1" applyFont="1" applyFill="1" applyBorder="1" applyAlignment="1">
      <alignment horizontal="center"/>
    </xf>
    <xf numFmtId="0" fontId="0" fillId="0" borderId="27" xfId="0" applyFill="1" applyBorder="1"/>
    <xf numFmtId="0" fontId="0" fillId="0" borderId="27" xfId="0" applyFill="1" applyBorder="1" applyAlignment="1">
      <alignment horizontal="center" vertical="center" wrapText="1"/>
    </xf>
    <xf numFmtId="44" fontId="0" fillId="0" borderId="27" xfId="0" applyNumberFormat="1" applyFill="1" applyBorder="1"/>
    <xf numFmtId="9" fontId="10" fillId="0" borderId="8" xfId="0" applyNumberFormat="1" applyFont="1" applyFill="1" applyBorder="1" applyAlignment="1">
      <alignment horizontal="center"/>
    </xf>
    <xf numFmtId="9" fontId="10" fillId="0" borderId="8" xfId="2" applyFont="1" applyFill="1" applyBorder="1" applyAlignment="1">
      <alignment horizontal="center"/>
    </xf>
    <xf numFmtId="9" fontId="0" fillId="0" borderId="0" xfId="2" applyFont="1" applyBorder="1"/>
    <xf numFmtId="44" fontId="0" fillId="6" borderId="8" xfId="0" applyNumberFormat="1" applyFill="1" applyBorder="1"/>
    <xf numFmtId="0" fontId="0" fillId="6" borderId="0" xfId="0" applyFill="1"/>
    <xf numFmtId="0" fontId="0" fillId="6" borderId="8" xfId="0" applyFill="1" applyBorder="1"/>
    <xf numFmtId="44" fontId="0" fillId="6" borderId="0" xfId="0" applyNumberFormat="1" applyFill="1"/>
    <xf numFmtId="0" fontId="1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3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4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4" fontId="0" fillId="0" borderId="8" xfId="1" applyFont="1" applyFill="1" applyBorder="1"/>
    <xf numFmtId="44" fontId="0" fillId="0" borderId="0" xfId="1" applyFont="1" applyFill="1" applyBorder="1"/>
    <xf numFmtId="0" fontId="2" fillId="0" borderId="2" xfId="0" applyFont="1" applyFill="1" applyBorder="1" applyAlignment="1">
      <alignment horizontal="center"/>
    </xf>
    <xf numFmtId="0" fontId="4" fillId="5" borderId="8" xfId="0" applyFont="1" applyFill="1" applyBorder="1"/>
    <xf numFmtId="0" fontId="2" fillId="5" borderId="8" xfId="0" applyFont="1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44" fontId="11" fillId="0" borderId="8" xfId="1" applyFont="1" applyFill="1" applyBorder="1" applyAlignment="1">
      <alignment horizontal="center"/>
    </xf>
    <xf numFmtId="0" fontId="11" fillId="0" borderId="8" xfId="0" applyFont="1" applyFill="1" applyBorder="1"/>
    <xf numFmtId="44" fontId="12" fillId="0" borderId="8" xfId="1" applyFont="1" applyFill="1" applyBorder="1"/>
    <xf numFmtId="0" fontId="12" fillId="0" borderId="8" xfId="0" applyFont="1" applyFill="1" applyBorder="1"/>
    <xf numFmtId="0" fontId="10" fillId="0" borderId="0" xfId="0" applyFont="1" applyFill="1" applyBorder="1"/>
    <xf numFmtId="0" fontId="13" fillId="0" borderId="0" xfId="0" applyFont="1" applyFill="1"/>
    <xf numFmtId="44" fontId="10" fillId="0" borderId="0" xfId="1" applyFont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/>
    <xf numFmtId="44" fontId="10" fillId="0" borderId="8" xfId="1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44" fontId="10" fillId="0" borderId="13" xfId="1" applyFont="1" applyBorder="1" applyAlignment="1">
      <alignment horizontal="center"/>
    </xf>
    <xf numFmtId="0" fontId="0" fillId="0" borderId="37" xfId="0" applyBorder="1"/>
    <xf numFmtId="44" fontId="0" fillId="0" borderId="38" xfId="1" applyFont="1" applyBorder="1"/>
    <xf numFmtId="0" fontId="0" fillId="0" borderId="39" xfId="0" applyBorder="1"/>
    <xf numFmtId="0" fontId="0" fillId="0" borderId="20" xfId="0" applyBorder="1"/>
    <xf numFmtId="44" fontId="0" fillId="0" borderId="20" xfId="1" applyFont="1" applyBorder="1"/>
    <xf numFmtId="44" fontId="0" fillId="0" borderId="21" xfId="1" applyFont="1" applyBorder="1"/>
    <xf numFmtId="0" fontId="10" fillId="0" borderId="8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44" fontId="10" fillId="0" borderId="0" xfId="1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0" fillId="0" borderId="0" xfId="1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/>
    </xf>
    <xf numFmtId="0" fontId="17" fillId="0" borderId="0" xfId="0" applyFont="1"/>
    <xf numFmtId="2" fontId="0" fillId="0" borderId="0" xfId="0" applyNumberForma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4" fontId="10" fillId="0" borderId="0" xfId="0" applyNumberFormat="1" applyFont="1" applyFill="1" applyAlignment="1"/>
    <xf numFmtId="4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15" fillId="5" borderId="8" xfId="0" applyFont="1" applyFill="1" applyBorder="1"/>
    <xf numFmtId="44" fontId="15" fillId="5" borderId="8" xfId="1" applyFont="1" applyFill="1" applyBorder="1"/>
    <xf numFmtId="44" fontId="15" fillId="5" borderId="8" xfId="0" applyNumberFormat="1" applyFont="1" applyFill="1" applyBorder="1"/>
    <xf numFmtId="0" fontId="17" fillId="0" borderId="0" xfId="0" applyFont="1" applyFill="1"/>
    <xf numFmtId="44" fontId="17" fillId="0" borderId="0" xfId="1" applyFont="1" applyFill="1" applyBorder="1"/>
    <xf numFmtId="0" fontId="13" fillId="0" borderId="0" xfId="0" applyFont="1"/>
    <xf numFmtId="0" fontId="19" fillId="0" borderId="0" xfId="0" applyFont="1"/>
    <xf numFmtId="44" fontId="13" fillId="0" borderId="0" xfId="1" applyFont="1" applyFill="1" applyBorder="1" applyAlignment="1">
      <alignment horizontal="center"/>
    </xf>
    <xf numFmtId="44" fontId="13" fillId="0" borderId="0" xfId="1" applyFont="1"/>
    <xf numFmtId="0" fontId="20" fillId="0" borderId="0" xfId="0" applyFont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21" fillId="0" borderId="8" xfId="0" applyFont="1" applyFill="1" applyBorder="1"/>
    <xf numFmtId="0" fontId="7" fillId="0" borderId="0" xfId="0" applyFont="1"/>
    <xf numFmtId="0" fontId="17" fillId="0" borderId="0" xfId="0" applyFont="1" applyAlignment="1">
      <alignment horizontal="center"/>
    </xf>
    <xf numFmtId="0" fontId="17" fillId="0" borderId="28" xfId="0" applyFont="1" applyBorder="1"/>
    <xf numFmtId="0" fontId="8" fillId="0" borderId="0" xfId="0" applyFont="1" applyAlignment="1">
      <alignment horizontal="right"/>
    </xf>
    <xf numFmtId="44" fontId="8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7" xfId="0" applyFont="1" applyBorder="1"/>
    <xf numFmtId="0" fontId="17" fillId="0" borderId="0" xfId="0" applyFont="1" applyBorder="1"/>
    <xf numFmtId="44" fontId="2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8" xfId="0" applyFill="1" applyBorder="1" applyAlignment="1">
      <alignment horizontal="center"/>
    </xf>
    <xf numFmtId="0" fontId="17" fillId="0" borderId="0" xfId="0" applyFont="1" applyFill="1" applyBorder="1"/>
    <xf numFmtId="0" fontId="18" fillId="0" borderId="0" xfId="0" applyFont="1" applyBorder="1"/>
    <xf numFmtId="0" fontId="19" fillId="0" borderId="0" xfId="0" applyFont="1" applyBorder="1"/>
    <xf numFmtId="44" fontId="1" fillId="0" borderId="0" xfId="1" applyFont="1" applyFill="1" applyBorder="1" applyAlignment="1">
      <alignment horizontal="left" wrapText="1"/>
    </xf>
    <xf numFmtId="44" fontId="17" fillId="0" borderId="0" xfId="1" applyFont="1" applyBorder="1"/>
    <xf numFmtId="44" fontId="1" fillId="0" borderId="0" xfId="1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44" fontId="14" fillId="0" borderId="0" xfId="0" applyNumberFormat="1" applyFont="1" applyFill="1" applyBorder="1" applyAlignment="1">
      <alignment horizontal="center"/>
    </xf>
    <xf numFmtId="4" fontId="0" fillId="0" borderId="0" xfId="0" applyNumberFormat="1" applyFill="1"/>
    <xf numFmtId="44" fontId="5" fillId="0" borderId="23" xfId="1" applyFont="1" applyFill="1" applyBorder="1" applyAlignment="1">
      <alignment vertical="center"/>
    </xf>
    <xf numFmtId="44" fontId="5" fillId="0" borderId="8" xfId="1" applyFont="1" applyFill="1" applyBorder="1" applyAlignment="1">
      <alignment vertical="center"/>
    </xf>
    <xf numFmtId="44" fontId="5" fillId="0" borderId="31" xfId="1" applyFont="1" applyFill="1" applyBorder="1" applyAlignment="1">
      <alignment vertical="center"/>
    </xf>
    <xf numFmtId="44" fontId="5" fillId="0" borderId="19" xfId="1" applyFont="1" applyFill="1" applyBorder="1" applyAlignment="1">
      <alignment vertic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7" borderId="8" xfId="0" applyFont="1" applyFill="1" applyBorder="1" applyAlignment="1">
      <alignment vertical="center"/>
    </xf>
    <xf numFmtId="0" fontId="7" fillId="7" borderId="22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4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44" fontId="4" fillId="0" borderId="8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4" fontId="9" fillId="0" borderId="8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4" fillId="0" borderId="0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21" fillId="0" borderId="8" xfId="0" applyFont="1" applyBorder="1"/>
    <xf numFmtId="0" fontId="21" fillId="0" borderId="8" xfId="0" applyFont="1" applyBorder="1" applyAlignment="1"/>
    <xf numFmtId="0" fontId="25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3" fillId="0" borderId="8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center" vertical="center" wrapText="1"/>
    </xf>
    <xf numFmtId="44" fontId="33" fillId="0" borderId="8" xfId="1" applyFont="1" applyFill="1" applyBorder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/>
    <xf numFmtId="4" fontId="8" fillId="0" borderId="0" xfId="0" applyNumberFormat="1" applyFont="1"/>
    <xf numFmtId="0" fontId="19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/>
    </xf>
    <xf numFmtId="0" fontId="34" fillId="0" borderId="9" xfId="0" applyFont="1" applyFill="1" applyBorder="1"/>
    <xf numFmtId="0" fontId="24" fillId="7" borderId="10" xfId="0" applyFont="1" applyFill="1" applyBorder="1" applyAlignment="1">
      <alignment horizontal="left" vertical="center"/>
    </xf>
    <xf numFmtId="44" fontId="24" fillId="7" borderId="11" xfId="1" applyFont="1" applyFill="1" applyBorder="1" applyAlignment="1">
      <alignment horizontal="left" vertical="center"/>
    </xf>
    <xf numFmtId="0" fontId="10" fillId="7" borderId="12" xfId="0" applyFont="1" applyFill="1" applyBorder="1"/>
    <xf numFmtId="0" fontId="30" fillId="0" borderId="16" xfId="0" applyFont="1" applyFill="1" applyBorder="1" applyAlignment="1">
      <alignment vertical="center"/>
    </xf>
    <xf numFmtId="0" fontId="32" fillId="0" borderId="17" xfId="0" applyFont="1" applyFill="1" applyBorder="1" applyAlignment="1">
      <alignment vertical="center"/>
    </xf>
    <xf numFmtId="0" fontId="33" fillId="0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21" fillId="0" borderId="9" xfId="0" applyFont="1" applyFill="1" applyBorder="1"/>
    <xf numFmtId="0" fontId="8" fillId="7" borderId="32" xfId="0" applyFont="1" applyFill="1" applyBorder="1" applyAlignment="1">
      <alignment horizontal="left" vertical="center"/>
    </xf>
    <xf numFmtId="44" fontId="8" fillId="7" borderId="32" xfId="1" applyFont="1" applyFill="1" applyBorder="1" applyAlignment="1">
      <alignment horizontal="left" vertical="center"/>
    </xf>
    <xf numFmtId="0" fontId="13" fillId="7" borderId="32" xfId="0" applyFont="1" applyFill="1" applyBorder="1"/>
    <xf numFmtId="44" fontId="24" fillId="7" borderId="32" xfId="1" applyFont="1" applyFill="1" applyBorder="1" applyAlignment="1">
      <alignment horizontal="left" vertical="center"/>
    </xf>
    <xf numFmtId="44" fontId="36" fillId="0" borderId="19" xfId="1" applyFont="1" applyFill="1" applyBorder="1" applyAlignment="1">
      <alignment horizontal="center" vertical="center"/>
    </xf>
    <xf numFmtId="44" fontId="36" fillId="0" borderId="8" xfId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3" fillId="0" borderId="0" xfId="0" applyFont="1" applyBorder="1"/>
    <xf numFmtId="0" fontId="9" fillId="2" borderId="1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" fontId="7" fillId="2" borderId="19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7" borderId="32" xfId="0" applyFont="1" applyFill="1" applyBorder="1" applyAlignment="1">
      <alignment vertical="center"/>
    </xf>
    <xf numFmtId="164" fontId="2" fillId="7" borderId="32" xfId="0" applyNumberFormat="1" applyFont="1" applyFill="1" applyBorder="1" applyAlignment="1">
      <alignment horizontal="center" vertical="center" wrapText="1"/>
    </xf>
    <xf numFmtId="164" fontId="2" fillId="7" borderId="32" xfId="0" applyNumberFormat="1" applyFont="1" applyFill="1" applyBorder="1" applyAlignment="1">
      <alignment horizontal="right" vertical="center" wrapText="1"/>
    </xf>
    <xf numFmtId="4" fontId="9" fillId="2" borderId="8" xfId="0" applyNumberFormat="1" applyFont="1" applyFill="1" applyBorder="1" applyAlignment="1">
      <alignment horizontal="center" vertical="center"/>
    </xf>
    <xf numFmtId="44" fontId="5" fillId="0" borderId="8" xfId="0" applyNumberFormat="1" applyFont="1" applyFill="1" applyBorder="1" applyAlignment="1">
      <alignment vertical="center"/>
    </xf>
    <xf numFmtId="44" fontId="5" fillId="0" borderId="19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44" fontId="16" fillId="0" borderId="8" xfId="1" applyFont="1" applyFill="1" applyBorder="1" applyAlignment="1">
      <alignment vertical="center"/>
    </xf>
    <xf numFmtId="0" fontId="21" fillId="0" borderId="0" xfId="0" applyFont="1" applyFill="1" applyAlignment="1">
      <alignment vertical="center" wrapText="1"/>
    </xf>
    <xf numFmtId="44" fontId="14" fillId="0" borderId="8" xfId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8" xfId="0" applyFont="1" applyBorder="1"/>
    <xf numFmtId="0" fontId="40" fillId="0" borderId="8" xfId="0" applyFont="1" applyBorder="1" applyAlignment="1">
      <alignment horizontal="center"/>
    </xf>
    <xf numFmtId="0" fontId="40" fillId="0" borderId="8" xfId="0" applyFont="1" applyFill="1" applyBorder="1"/>
    <xf numFmtId="44" fontId="40" fillId="0" borderId="8" xfId="0" applyNumberFormat="1" applyFont="1" applyBorder="1"/>
    <xf numFmtId="0" fontId="40" fillId="0" borderId="8" xfId="0" applyFont="1" applyBorder="1"/>
    <xf numFmtId="0" fontId="35" fillId="0" borderId="8" xfId="0" applyFont="1" applyBorder="1" applyAlignment="1">
      <alignment horizontal="center"/>
    </xf>
    <xf numFmtId="0" fontId="35" fillId="0" borderId="8" xfId="0" applyFont="1" applyFill="1" applyBorder="1"/>
    <xf numFmtId="0" fontId="17" fillId="7" borderId="8" xfId="0" applyFont="1" applyFill="1" applyBorder="1" applyAlignment="1">
      <alignment horizontal="center"/>
    </xf>
    <xf numFmtId="44" fontId="8" fillId="7" borderId="8" xfId="0" applyNumberFormat="1" applyFont="1" applyFill="1" applyBorder="1" applyAlignment="1">
      <alignment horizontal="center"/>
    </xf>
    <xf numFmtId="44" fontId="40" fillId="0" borderId="8" xfId="0" applyNumberFormat="1" applyFont="1" applyBorder="1" applyAlignment="1">
      <alignment vertical="center"/>
    </xf>
    <xf numFmtId="0" fontId="40" fillId="0" borderId="22" xfId="0" applyFont="1" applyFill="1" applyBorder="1" applyAlignment="1"/>
    <xf numFmtId="0" fontId="40" fillId="0" borderId="8" xfId="0" applyFont="1" applyFill="1" applyBorder="1" applyAlignment="1">
      <alignment horizontal="center" wrapText="1"/>
    </xf>
    <xf numFmtId="0" fontId="33" fillId="5" borderId="8" xfId="0" applyFont="1" applyFill="1" applyBorder="1" applyAlignment="1">
      <alignment horizontal="left" vertical="center"/>
    </xf>
    <xf numFmtId="44" fontId="3" fillId="0" borderId="8" xfId="0" applyNumberFormat="1" applyFont="1" applyFill="1" applyBorder="1" applyAlignment="1">
      <alignment vertical="center"/>
    </xf>
    <xf numFmtId="0" fontId="3" fillId="5" borderId="22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0" fillId="5" borderId="22" xfId="0" applyFont="1" applyFill="1" applyBorder="1" applyAlignment="1">
      <alignment vertical="center"/>
    </xf>
    <xf numFmtId="44" fontId="7" fillId="7" borderId="11" xfId="1" applyFont="1" applyFill="1" applyBorder="1" applyAlignment="1">
      <alignment horizontal="left" vertical="center"/>
    </xf>
    <xf numFmtId="44" fontId="33" fillId="0" borderId="0" xfId="1" applyFont="1" applyFill="1" applyBorder="1" applyAlignment="1">
      <alignment horizontal="center" vertical="center"/>
    </xf>
    <xf numFmtId="44" fontId="36" fillId="0" borderId="0" xfId="1" applyFont="1" applyFill="1" applyBorder="1" applyAlignment="1">
      <alignment horizontal="center" vertical="center"/>
    </xf>
    <xf numFmtId="0" fontId="34" fillId="0" borderId="0" xfId="0" applyFont="1" applyFill="1" applyBorder="1"/>
    <xf numFmtId="0" fontId="33" fillId="5" borderId="7" xfId="0" applyFont="1" applyFill="1" applyBorder="1" applyAlignment="1">
      <alignment horizontal="center"/>
    </xf>
    <xf numFmtId="0" fontId="0" fillId="5" borderId="0" xfId="0" applyFont="1" applyFill="1"/>
    <xf numFmtId="0" fontId="27" fillId="5" borderId="0" xfId="0" applyFont="1" applyFill="1" applyBorder="1" applyAlignment="1">
      <alignment vertical="top"/>
    </xf>
    <xf numFmtId="0" fontId="5" fillId="5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47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4" fontId="2" fillId="0" borderId="47" xfId="0" applyNumberFormat="1" applyFont="1" applyFill="1" applyBorder="1" applyAlignment="1">
      <alignment vertical="center"/>
    </xf>
    <xf numFmtId="0" fontId="2" fillId="0" borderId="47" xfId="0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0" fontId="9" fillId="7" borderId="11" xfId="1" applyNumberFormat="1" applyFont="1" applyFill="1" applyBorder="1" applyAlignment="1">
      <alignment horizontal="left" vertical="center"/>
    </xf>
    <xf numFmtId="0" fontId="36" fillId="0" borderId="8" xfId="1" applyNumberFormat="1" applyFont="1" applyFill="1" applyBorder="1" applyAlignment="1">
      <alignment horizontal="center" vertical="center"/>
    </xf>
    <xf numFmtId="0" fontId="8" fillId="7" borderId="32" xfId="1" applyNumberFormat="1" applyFont="1" applyFill="1" applyBorder="1" applyAlignment="1">
      <alignment horizontal="left" vertical="center"/>
    </xf>
    <xf numFmtId="0" fontId="2" fillId="7" borderId="3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49" fillId="0" borderId="8" xfId="1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50" fillId="0" borderId="8" xfId="1" applyNumberFormat="1" applyFont="1" applyFill="1" applyBorder="1" applyAlignment="1">
      <alignment horizontal="center" vertical="center"/>
    </xf>
    <xf numFmtId="44" fontId="0" fillId="0" borderId="29" xfId="1" applyFont="1" applyFill="1" applyBorder="1"/>
    <xf numFmtId="44" fontId="10" fillId="0" borderId="8" xfId="0" applyNumberFormat="1" applyFont="1" applyFill="1" applyBorder="1" applyAlignment="1">
      <alignment horizontal="center"/>
    </xf>
    <xf numFmtId="0" fontId="43" fillId="0" borderId="19" xfId="0" applyFont="1" applyFill="1" applyBorder="1"/>
    <xf numFmtId="0" fontId="50" fillId="0" borderId="22" xfId="0" applyFont="1" applyFill="1" applyBorder="1" applyAlignment="1">
      <alignment horizontal="center"/>
    </xf>
    <xf numFmtId="0" fontId="50" fillId="0" borderId="29" xfId="0" applyFont="1" applyFill="1" applyBorder="1" applyAlignment="1">
      <alignment horizontal="center"/>
    </xf>
    <xf numFmtId="0" fontId="49" fillId="0" borderId="8" xfId="0" applyNumberFormat="1" applyFont="1" applyFill="1" applyBorder="1" applyAlignment="1">
      <alignment horizontal="center" vertical="center"/>
    </xf>
    <xf numFmtId="0" fontId="49" fillId="0" borderId="19" xfId="0" applyNumberFormat="1" applyFont="1" applyFill="1" applyBorder="1" applyAlignment="1">
      <alignment horizontal="center" vertical="center"/>
    </xf>
    <xf numFmtId="0" fontId="49" fillId="0" borderId="19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/>
    </xf>
    <xf numFmtId="0" fontId="40" fillId="0" borderId="19" xfId="0" applyFont="1" applyFill="1" applyBorder="1" applyAlignment="1">
      <alignment horizontal="center"/>
    </xf>
    <xf numFmtId="0" fontId="33" fillId="0" borderId="33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49" fillId="0" borderId="8" xfId="0" applyFont="1" applyFill="1" applyBorder="1" applyAlignment="1">
      <alignment horizontal="center" vertical="center" wrapText="1"/>
    </xf>
    <xf numFmtId="0" fontId="49" fillId="0" borderId="8" xfId="0" applyFont="1" applyFill="1" applyBorder="1" applyAlignment="1">
      <alignment horizontal="center"/>
    </xf>
    <xf numFmtId="0" fontId="49" fillId="0" borderId="19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/>
    </xf>
    <xf numFmtId="0" fontId="33" fillId="5" borderId="33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0" xfId="0" applyAlignment="1"/>
    <xf numFmtId="0" fontId="8" fillId="7" borderId="47" xfId="0" applyFont="1" applyFill="1" applyBorder="1" applyAlignment="1">
      <alignment horizontal="left" vertical="center"/>
    </xf>
    <xf numFmtId="0" fontId="13" fillId="7" borderId="47" xfId="0" applyFont="1" applyFill="1" applyBorder="1"/>
    <xf numFmtId="49" fontId="49" fillId="0" borderId="48" xfId="0" applyNumberFormat="1" applyFont="1" applyFill="1" applyBorder="1" applyAlignment="1" applyProtection="1">
      <alignment horizontal="center"/>
      <protection locked="0"/>
    </xf>
    <xf numFmtId="0" fontId="56" fillId="5" borderId="9" xfId="0" applyFont="1" applyFill="1" applyBorder="1"/>
    <xf numFmtId="0" fontId="33" fillId="0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9" fillId="7" borderId="11" xfId="1" applyFont="1" applyFill="1" applyBorder="1" applyAlignment="1">
      <alignment horizontal="left" vertical="center"/>
    </xf>
    <xf numFmtId="44" fontId="2" fillId="7" borderId="11" xfId="1" applyFont="1" applyFill="1" applyBorder="1" applyAlignment="1">
      <alignment horizontal="left" vertical="center"/>
    </xf>
    <xf numFmtId="44" fontId="2" fillId="7" borderId="32" xfId="1" applyFont="1" applyFill="1" applyBorder="1" applyAlignment="1">
      <alignment horizontal="left" vertical="center"/>
    </xf>
    <xf numFmtId="44" fontId="7" fillId="7" borderId="47" xfId="1" applyFont="1" applyFill="1" applyBorder="1" applyAlignment="1">
      <alignment horizontal="left" vertical="center"/>
    </xf>
    <xf numFmtId="44" fontId="7" fillId="0" borderId="8" xfId="1" applyFont="1" applyFill="1" applyBorder="1" applyAlignment="1">
      <alignment horizontal="center" vertical="center"/>
    </xf>
    <xf numFmtId="44" fontId="0" fillId="0" borderId="8" xfId="0" applyNumberFormat="1" applyFill="1" applyBorder="1" applyAlignment="1">
      <alignment horizontal="center" vertical="center"/>
    </xf>
    <xf numFmtId="44" fontId="1" fillId="0" borderId="8" xfId="1" applyFont="1" applyFill="1" applyBorder="1" applyAlignment="1">
      <alignment vertical="center"/>
    </xf>
    <xf numFmtId="0" fontId="40" fillId="0" borderId="8" xfId="0" applyFont="1" applyFill="1" applyBorder="1" applyAlignment="1">
      <alignment horizontal="center" vertical="center" wrapText="1"/>
    </xf>
    <xf numFmtId="0" fontId="40" fillId="0" borderId="29" xfId="0" applyFont="1" applyFill="1" applyBorder="1" applyAlignment="1">
      <alignment horizontal="center" vertical="center" wrapText="1"/>
    </xf>
    <xf numFmtId="44" fontId="16" fillId="0" borderId="23" xfId="1" applyFont="1" applyFill="1" applyBorder="1"/>
    <xf numFmtId="44" fontId="14" fillId="0" borderId="23" xfId="1" applyFont="1" applyFill="1" applyBorder="1"/>
    <xf numFmtId="44" fontId="10" fillId="0" borderId="8" xfId="0" applyNumberFormat="1" applyFont="1" applyFill="1" applyBorder="1"/>
    <xf numFmtId="0" fontId="9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4" fontId="7" fillId="7" borderId="8" xfId="0" applyNumberFormat="1" applyFont="1" applyFill="1" applyBorder="1" applyAlignment="1">
      <alignment horizontal="center" vertical="center"/>
    </xf>
    <xf numFmtId="0" fontId="39" fillId="7" borderId="8" xfId="0" applyFont="1" applyFill="1" applyBorder="1" applyAlignment="1">
      <alignment horizontal="center" vertical="center"/>
    </xf>
    <xf numFmtId="0" fontId="39" fillId="7" borderId="8" xfId="0" applyNumberFormat="1" applyFont="1" applyFill="1" applyBorder="1" applyAlignment="1">
      <alignment horizontal="center" vertical="center"/>
    </xf>
    <xf numFmtId="44" fontId="39" fillId="7" borderId="8" xfId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57" fillId="7" borderId="8" xfId="0" applyFont="1" applyFill="1" applyBorder="1" applyAlignment="1">
      <alignment horizontal="center" vertical="center" wrapText="1"/>
    </xf>
    <xf numFmtId="44" fontId="14" fillId="7" borderId="8" xfId="1" applyFont="1" applyFill="1" applyBorder="1" applyAlignment="1">
      <alignment horizontal="center"/>
    </xf>
    <xf numFmtId="0" fontId="39" fillId="7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8" xfId="0" applyFill="1" applyBorder="1"/>
    <xf numFmtId="0" fontId="7" fillId="0" borderId="45" xfId="0" applyFont="1" applyBorder="1" applyAlignment="1">
      <alignment horizontal="center"/>
    </xf>
    <xf numFmtId="0" fontId="39" fillId="7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49" fontId="49" fillId="0" borderId="52" xfId="0" applyNumberFormat="1" applyFont="1" applyFill="1" applyBorder="1" applyAlignment="1" applyProtection="1">
      <alignment horizontal="center"/>
      <protection locked="0"/>
    </xf>
    <xf numFmtId="0" fontId="0" fillId="0" borderId="19" xfId="0" applyFill="1" applyBorder="1"/>
    <xf numFmtId="4" fontId="7" fillId="2" borderId="2" xfId="0" applyNumberFormat="1" applyFont="1" applyFill="1" applyBorder="1" applyAlignment="1">
      <alignment horizontal="center" vertical="center" wrapText="1"/>
    </xf>
    <xf numFmtId="44" fontId="33" fillId="0" borderId="8" xfId="1" applyFont="1" applyFill="1" applyBorder="1" applyAlignment="1">
      <alignment horizontal="center" vertical="center" wrapText="1"/>
    </xf>
    <xf numFmtId="0" fontId="59" fillId="5" borderId="8" xfId="1" applyNumberFormat="1" applyFont="1" applyFill="1" applyBorder="1" applyAlignment="1">
      <alignment horizontal="center" vertical="center"/>
    </xf>
    <xf numFmtId="0" fontId="59" fillId="0" borderId="8" xfId="1" applyNumberFormat="1" applyFont="1" applyFill="1" applyBorder="1" applyAlignment="1">
      <alignment horizontal="center" vertical="center"/>
    </xf>
    <xf numFmtId="0" fontId="33" fillId="0" borderId="8" xfId="1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/>
    </xf>
    <xf numFmtId="0" fontId="33" fillId="0" borderId="8" xfId="0" applyFont="1" applyBorder="1" applyAlignment="1">
      <alignment horizontal="left"/>
    </xf>
    <xf numFmtId="0" fontId="33" fillId="0" borderId="8" xfId="0" applyFont="1" applyBorder="1" applyAlignment="1">
      <alignment horizontal="center"/>
    </xf>
    <xf numFmtId="44" fontId="33" fillId="0" borderId="8" xfId="1" applyFont="1" applyBorder="1" applyAlignment="1">
      <alignment horizontal="center"/>
    </xf>
    <xf numFmtId="0" fontId="60" fillId="0" borderId="8" xfId="0" applyNumberFormat="1" applyFont="1" applyBorder="1" applyAlignment="1">
      <alignment horizontal="center"/>
    </xf>
    <xf numFmtId="0" fontId="7" fillId="7" borderId="10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/>
    </xf>
    <xf numFmtId="0" fontId="61" fillId="7" borderId="12" xfId="0" applyFont="1" applyFill="1" applyBorder="1"/>
    <xf numFmtId="0" fontId="49" fillId="0" borderId="8" xfId="0" applyFont="1" applyBorder="1" applyAlignment="1" applyProtection="1">
      <alignment horizontal="center" vertical="center"/>
    </xf>
    <xf numFmtId="0" fontId="0" fillId="5" borderId="0" xfId="0" applyFill="1" applyAlignment="1">
      <alignment horizontal="center"/>
    </xf>
    <xf numFmtId="0" fontId="7" fillId="8" borderId="0" xfId="0" applyFont="1" applyFill="1" applyBorder="1" applyAlignment="1">
      <alignment horizontal="centerContinuous" vertical="top"/>
    </xf>
    <xf numFmtId="0" fontId="7" fillId="8" borderId="0" xfId="0" applyFont="1" applyFill="1" applyAlignment="1">
      <alignment horizontal="centerContinuous" vertical="top"/>
    </xf>
    <xf numFmtId="0" fontId="3" fillId="8" borderId="0" xfId="0" applyFont="1" applyFill="1" applyAlignment="1">
      <alignment horizontal="centerContinuous" vertical="top" wrapText="1"/>
    </xf>
    <xf numFmtId="0" fontId="7" fillId="8" borderId="0" xfId="0" applyFont="1" applyFill="1" applyAlignment="1">
      <alignment horizontal="centerContinuous" vertical="top" wrapText="1"/>
    </xf>
    <xf numFmtId="4" fontId="7" fillId="8" borderId="0" xfId="0" applyNumberFormat="1" applyFont="1" applyFill="1" applyAlignment="1">
      <alignment horizontal="centerContinuous" vertical="top"/>
    </xf>
    <xf numFmtId="0" fontId="2" fillId="8" borderId="0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17" fillId="8" borderId="0" xfId="0" applyFont="1" applyFill="1"/>
    <xf numFmtId="0" fontId="2" fillId="0" borderId="0" xfId="0" applyFont="1" applyAlignment="1">
      <alignment horizontal="center"/>
    </xf>
    <xf numFmtId="0" fontId="2" fillId="0" borderId="2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1" fillId="0" borderId="43" xfId="0" applyFont="1" applyFill="1" applyBorder="1" applyAlignment="1">
      <alignment horizontal="left" vertical="center"/>
    </xf>
    <xf numFmtId="0" fontId="31" fillId="0" borderId="28" xfId="0" applyFont="1" applyFill="1" applyBorder="1" applyAlignment="1">
      <alignment horizontal="left" vertical="center"/>
    </xf>
    <xf numFmtId="0" fontId="31" fillId="0" borderId="4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8" fillId="7" borderId="49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44" fontId="11" fillId="0" borderId="8" xfId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44" fontId="0" fillId="0" borderId="0" xfId="0" applyNumberForma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8" borderId="0" xfId="0" applyFont="1" applyFill="1" applyBorder="1" applyAlignment="1">
      <alignment horizontal="center" vertical="top"/>
    </xf>
    <xf numFmtId="0" fontId="24" fillId="8" borderId="0" xfId="0" applyFont="1" applyFill="1" applyBorder="1" applyAlignment="1">
      <alignment horizontal="center" vertical="top"/>
    </xf>
    <xf numFmtId="0" fontId="2" fillId="8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7" fillId="7" borderId="3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8" borderId="0" xfId="0" applyFont="1" applyFill="1" applyBorder="1" applyAlignment="1">
      <alignment horizontal="center" vertical="top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top" wrapText="1"/>
    </xf>
    <xf numFmtId="0" fontId="2" fillId="8" borderId="27" xfId="0" applyFont="1" applyFill="1" applyBorder="1" applyAlignment="1">
      <alignment horizontal="center" vertical="top"/>
    </xf>
    <xf numFmtId="0" fontId="29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4" fillId="8" borderId="27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7" fillId="0" borderId="41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42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8" fillId="8" borderId="0" xfId="0" applyFont="1" applyFill="1" applyBorder="1" applyAlignment="1">
      <alignment horizontal="center" vertical="top"/>
    </xf>
    <xf numFmtId="0" fontId="7" fillId="8" borderId="0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44" fontId="10" fillId="0" borderId="0" xfId="0" applyNumberFormat="1" applyFont="1" applyFill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5" fillId="8" borderId="0" xfId="0" applyFont="1" applyFill="1" applyAlignment="1">
      <alignment horizontal="centerContinuous" vertical="top"/>
    </xf>
    <xf numFmtId="0" fontId="36" fillId="8" borderId="0" xfId="0" applyFont="1" applyFill="1"/>
    <xf numFmtId="0" fontId="27" fillId="8" borderId="0" xfId="0" applyFont="1" applyFill="1" applyBorder="1" applyAlignment="1">
      <alignment horizontal="centerContinuous" vertical="top"/>
    </xf>
    <xf numFmtId="0" fontId="24" fillId="8" borderId="0" xfId="0" applyFont="1" applyFill="1" applyAlignment="1">
      <alignment horizontal="centerContinuous" vertical="top"/>
    </xf>
    <xf numFmtId="0" fontId="22" fillId="8" borderId="0" xfId="0" applyFont="1" applyFill="1" applyAlignment="1">
      <alignment horizontal="centerContinuous" vertical="top" wrapText="1"/>
    </xf>
    <xf numFmtId="0" fontId="24" fillId="8" borderId="0" xfId="0" applyFont="1" applyFill="1" applyAlignment="1">
      <alignment horizontal="centerContinuous" vertical="top" wrapText="1"/>
    </xf>
    <xf numFmtId="4" fontId="24" fillId="8" borderId="0" xfId="0" applyNumberFormat="1" applyFont="1" applyFill="1" applyAlignment="1">
      <alignment horizontal="centerContinuous" vertical="top"/>
    </xf>
    <xf numFmtId="0" fontId="27" fillId="8" borderId="0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vertical="top"/>
    </xf>
    <xf numFmtId="0" fontId="55" fillId="8" borderId="0" xfId="0" applyFont="1" applyFill="1" applyAlignment="1">
      <alignment vertical="top"/>
    </xf>
    <xf numFmtId="0" fontId="24" fillId="8" borderId="0" xfId="0" applyFont="1" applyFill="1" applyBorder="1" applyAlignment="1">
      <alignment horizontal="centerContinuous" vertical="top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12F24D"/>
      <color rgb="FF29F35E"/>
      <color rgb="FF77F799"/>
      <color rgb="FF9ED8EC"/>
      <color rgb="FFCE52AB"/>
      <color rgb="FF2AF1F6"/>
      <color rgb="FFF5C379"/>
      <color rgb="FFCC0099"/>
      <color rgb="FF65E7F9"/>
      <color rgb="FFFAF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44</xdr:row>
      <xdr:rowOff>0</xdr:rowOff>
    </xdr:from>
    <xdr:to>
      <xdr:col>1</xdr:col>
      <xdr:colOff>1533525</xdr:colOff>
      <xdr:row>44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33350" y="13411200"/>
          <a:ext cx="2276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1847850</xdr:colOff>
      <xdr:row>44</xdr:row>
      <xdr:rowOff>0</xdr:rowOff>
    </xdr:from>
    <xdr:to>
      <xdr:col>4</xdr:col>
      <xdr:colOff>495300</xdr:colOff>
      <xdr:row>44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2657475" y="13411200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752475</xdr:colOff>
      <xdr:row>44</xdr:row>
      <xdr:rowOff>0</xdr:rowOff>
    </xdr:from>
    <xdr:to>
      <xdr:col>8</xdr:col>
      <xdr:colOff>57150</xdr:colOff>
      <xdr:row>44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spLocks noChangeShapeType="1"/>
        </xdr:cNvSpPr>
      </xdr:nvSpPr>
      <xdr:spPr bwMode="auto">
        <a:xfrm flipV="1">
          <a:off x="6305550" y="13411200"/>
          <a:ext cx="2305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752475</xdr:colOff>
      <xdr:row>44</xdr:row>
      <xdr:rowOff>0</xdr:rowOff>
    </xdr:from>
    <xdr:to>
      <xdr:col>7</xdr:col>
      <xdr:colOff>57150</xdr:colOff>
      <xdr:row>44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spLocks noChangeShapeType="1"/>
        </xdr:cNvSpPr>
      </xdr:nvSpPr>
      <xdr:spPr bwMode="auto">
        <a:xfrm flipV="1">
          <a:off x="4867275" y="13411200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IEL1\Downloads\PROTECCION%20CIV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"/>
      <sheetName val="Enero 2010"/>
    </sheetNames>
    <sheetDataSet>
      <sheetData sheetId="0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203.51</v>
          </cell>
        </row>
        <row r="51">
          <cell r="B51">
            <v>248.04</v>
          </cell>
          <cell r="C51">
            <v>4.76</v>
          </cell>
          <cell r="D51">
            <v>6.4000000000000001E-2</v>
          </cell>
          <cell r="F51">
            <v>884.48500000000001</v>
          </cell>
          <cell r="G51">
            <v>203.41499999999999</v>
          </cell>
        </row>
        <row r="52">
          <cell r="B52">
            <v>2105.21</v>
          </cell>
          <cell r="C52">
            <v>123.61499999999999</v>
          </cell>
          <cell r="D52">
            <v>0.10879999999999999</v>
          </cell>
          <cell r="F52">
            <v>1326.6949999999999</v>
          </cell>
          <cell r="G52">
            <v>203.31</v>
          </cell>
        </row>
        <row r="53">
          <cell r="B53">
            <v>3699.7150000000001</v>
          </cell>
          <cell r="C53">
            <v>297.12</v>
          </cell>
          <cell r="D53">
            <v>0.16</v>
          </cell>
          <cell r="F53">
            <v>1736.425</v>
          </cell>
          <cell r="G53">
            <v>196.38499999999999</v>
          </cell>
        </row>
        <row r="54">
          <cell r="B54">
            <v>4300.7550000000001</v>
          </cell>
          <cell r="C54">
            <v>393.27499999999998</v>
          </cell>
          <cell r="D54">
            <v>0.1792</v>
          </cell>
          <cell r="F54">
            <v>1768.94</v>
          </cell>
          <cell r="G54">
            <v>191.23</v>
          </cell>
        </row>
        <row r="55">
          <cell r="B55">
            <v>5149.18</v>
          </cell>
          <cell r="C55">
            <v>545.30999999999995</v>
          </cell>
          <cell r="D55">
            <v>0.21360000000000001</v>
          </cell>
          <cell r="F55">
            <v>2223.08</v>
          </cell>
          <cell r="G55">
            <v>177.11500000000001</v>
          </cell>
        </row>
        <row r="56">
          <cell r="B56">
            <v>10385.15</v>
          </cell>
          <cell r="C56">
            <v>1663.71</v>
          </cell>
          <cell r="D56">
            <v>0.23519999999999999</v>
          </cell>
          <cell r="F56">
            <v>2358.5949999999998</v>
          </cell>
          <cell r="G56">
            <v>162.435</v>
          </cell>
        </row>
        <row r="57">
          <cell r="B57">
            <v>16368.42</v>
          </cell>
          <cell r="C57">
            <v>3070.9749999999999</v>
          </cell>
          <cell r="D57">
            <v>0.3</v>
          </cell>
          <cell r="F57">
            <v>2667.7150000000001</v>
          </cell>
          <cell r="G57">
            <v>147.315</v>
          </cell>
        </row>
        <row r="58">
          <cell r="F58">
            <v>3112.34</v>
          </cell>
          <cell r="G58">
            <v>126.77</v>
          </cell>
        </row>
        <row r="59">
          <cell r="F59">
            <v>3556.9549999999999</v>
          </cell>
          <cell r="G59">
            <v>108.80500000000001</v>
          </cell>
        </row>
        <row r="60">
          <cell r="F60">
            <v>3691.17</v>
          </cell>
          <cell r="G60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5"/>
  <sheetViews>
    <sheetView zoomScale="80" zoomScaleNormal="80" workbookViewId="0">
      <selection activeCell="L24" sqref="L24"/>
    </sheetView>
  </sheetViews>
  <sheetFormatPr baseColWidth="10" defaultRowHeight="15" x14ac:dyDescent="0.25"/>
  <cols>
    <col min="1" max="1" width="3.5703125" customWidth="1"/>
    <col min="2" max="2" width="6.7109375" customWidth="1"/>
    <col min="3" max="3" width="35.85546875" customWidth="1"/>
    <col min="4" max="4" width="24" customWidth="1"/>
    <col min="5" max="5" width="12.42578125" customWidth="1"/>
    <col min="6" max="7" width="11.7109375" hidden="1" customWidth="1"/>
    <col min="8" max="8" width="0.5703125" customWidth="1"/>
    <col min="9" max="9" width="16.7109375" bestFit="1" customWidth="1"/>
    <col min="10" max="10" width="12.85546875" customWidth="1"/>
    <col min="11" max="11" width="0" hidden="1" customWidth="1"/>
    <col min="12" max="12" width="14.7109375" customWidth="1"/>
    <col min="13" max="13" width="17.85546875" bestFit="1" customWidth="1"/>
    <col min="14" max="14" width="31.28515625" customWidth="1"/>
    <col min="222" max="222" width="6" customWidth="1"/>
    <col min="223" max="223" width="4.42578125" customWidth="1"/>
    <col min="224" max="224" width="29.5703125" bestFit="1" customWidth="1"/>
    <col min="225" max="225" width="12.28515625" customWidth="1"/>
    <col min="227" max="227" width="10" customWidth="1"/>
    <col min="229" max="229" width="0" hidden="1" customWidth="1"/>
    <col min="231" max="231" width="37.85546875" customWidth="1"/>
    <col min="478" max="478" width="6" customWidth="1"/>
    <col min="479" max="479" width="4.42578125" customWidth="1"/>
    <col min="480" max="480" width="29.5703125" bestFit="1" customWidth="1"/>
    <col min="481" max="481" width="12.28515625" customWidth="1"/>
    <col min="483" max="483" width="10" customWidth="1"/>
    <col min="485" max="485" width="0" hidden="1" customWidth="1"/>
    <col min="487" max="487" width="37.85546875" customWidth="1"/>
    <col min="734" max="734" width="6" customWidth="1"/>
    <col min="735" max="735" width="4.42578125" customWidth="1"/>
    <col min="736" max="736" width="29.5703125" bestFit="1" customWidth="1"/>
    <col min="737" max="737" width="12.28515625" customWidth="1"/>
    <col min="739" max="739" width="10" customWidth="1"/>
    <col min="741" max="741" width="0" hidden="1" customWidth="1"/>
    <col min="743" max="743" width="37.85546875" customWidth="1"/>
    <col min="990" max="990" width="6" customWidth="1"/>
    <col min="991" max="991" width="4.42578125" customWidth="1"/>
    <col min="992" max="992" width="29.5703125" bestFit="1" customWidth="1"/>
    <col min="993" max="993" width="12.28515625" customWidth="1"/>
    <col min="995" max="995" width="10" customWidth="1"/>
    <col min="997" max="997" width="0" hidden="1" customWidth="1"/>
    <col min="999" max="999" width="37.85546875" customWidth="1"/>
    <col min="1246" max="1246" width="6" customWidth="1"/>
    <col min="1247" max="1247" width="4.42578125" customWidth="1"/>
    <col min="1248" max="1248" width="29.5703125" bestFit="1" customWidth="1"/>
    <col min="1249" max="1249" width="12.28515625" customWidth="1"/>
    <col min="1251" max="1251" width="10" customWidth="1"/>
    <col min="1253" max="1253" width="0" hidden="1" customWidth="1"/>
    <col min="1255" max="1255" width="37.85546875" customWidth="1"/>
    <col min="1502" max="1502" width="6" customWidth="1"/>
    <col min="1503" max="1503" width="4.42578125" customWidth="1"/>
    <col min="1504" max="1504" width="29.5703125" bestFit="1" customWidth="1"/>
    <col min="1505" max="1505" width="12.28515625" customWidth="1"/>
    <col min="1507" max="1507" width="10" customWidth="1"/>
    <col min="1509" max="1509" width="0" hidden="1" customWidth="1"/>
    <col min="1511" max="1511" width="37.85546875" customWidth="1"/>
    <col min="1758" max="1758" width="6" customWidth="1"/>
    <col min="1759" max="1759" width="4.42578125" customWidth="1"/>
    <col min="1760" max="1760" width="29.5703125" bestFit="1" customWidth="1"/>
    <col min="1761" max="1761" width="12.28515625" customWidth="1"/>
    <col min="1763" max="1763" width="10" customWidth="1"/>
    <col min="1765" max="1765" width="0" hidden="1" customWidth="1"/>
    <col min="1767" max="1767" width="37.85546875" customWidth="1"/>
    <col min="2014" max="2014" width="6" customWidth="1"/>
    <col min="2015" max="2015" width="4.42578125" customWidth="1"/>
    <col min="2016" max="2016" width="29.5703125" bestFit="1" customWidth="1"/>
    <col min="2017" max="2017" width="12.28515625" customWidth="1"/>
    <col min="2019" max="2019" width="10" customWidth="1"/>
    <col min="2021" max="2021" width="0" hidden="1" customWidth="1"/>
    <col min="2023" max="2023" width="37.85546875" customWidth="1"/>
    <col min="2270" max="2270" width="6" customWidth="1"/>
    <col min="2271" max="2271" width="4.42578125" customWidth="1"/>
    <col min="2272" max="2272" width="29.5703125" bestFit="1" customWidth="1"/>
    <col min="2273" max="2273" width="12.28515625" customWidth="1"/>
    <col min="2275" max="2275" width="10" customWidth="1"/>
    <col min="2277" max="2277" width="0" hidden="1" customWidth="1"/>
    <col min="2279" max="2279" width="37.85546875" customWidth="1"/>
    <col min="2526" max="2526" width="6" customWidth="1"/>
    <col min="2527" max="2527" width="4.42578125" customWidth="1"/>
    <col min="2528" max="2528" width="29.5703125" bestFit="1" customWidth="1"/>
    <col min="2529" max="2529" width="12.28515625" customWidth="1"/>
    <col min="2531" max="2531" width="10" customWidth="1"/>
    <col min="2533" max="2533" width="0" hidden="1" customWidth="1"/>
    <col min="2535" max="2535" width="37.85546875" customWidth="1"/>
    <col min="2782" max="2782" width="6" customWidth="1"/>
    <col min="2783" max="2783" width="4.42578125" customWidth="1"/>
    <col min="2784" max="2784" width="29.5703125" bestFit="1" customWidth="1"/>
    <col min="2785" max="2785" width="12.28515625" customWidth="1"/>
    <col min="2787" max="2787" width="10" customWidth="1"/>
    <col min="2789" max="2789" width="0" hidden="1" customWidth="1"/>
    <col min="2791" max="2791" width="37.85546875" customWidth="1"/>
    <col min="3038" max="3038" width="6" customWidth="1"/>
    <col min="3039" max="3039" width="4.42578125" customWidth="1"/>
    <col min="3040" max="3040" width="29.5703125" bestFit="1" customWidth="1"/>
    <col min="3041" max="3041" width="12.28515625" customWidth="1"/>
    <col min="3043" max="3043" width="10" customWidth="1"/>
    <col min="3045" max="3045" width="0" hidden="1" customWidth="1"/>
    <col min="3047" max="3047" width="37.85546875" customWidth="1"/>
    <col min="3294" max="3294" width="6" customWidth="1"/>
    <col min="3295" max="3295" width="4.42578125" customWidth="1"/>
    <col min="3296" max="3296" width="29.5703125" bestFit="1" customWidth="1"/>
    <col min="3297" max="3297" width="12.28515625" customWidth="1"/>
    <col min="3299" max="3299" width="10" customWidth="1"/>
    <col min="3301" max="3301" width="0" hidden="1" customWidth="1"/>
    <col min="3303" max="3303" width="37.85546875" customWidth="1"/>
    <col min="3550" max="3550" width="6" customWidth="1"/>
    <col min="3551" max="3551" width="4.42578125" customWidth="1"/>
    <col min="3552" max="3552" width="29.5703125" bestFit="1" customWidth="1"/>
    <col min="3553" max="3553" width="12.28515625" customWidth="1"/>
    <col min="3555" max="3555" width="10" customWidth="1"/>
    <col min="3557" max="3557" width="0" hidden="1" customWidth="1"/>
    <col min="3559" max="3559" width="37.85546875" customWidth="1"/>
    <col min="3806" max="3806" width="6" customWidth="1"/>
    <col min="3807" max="3807" width="4.42578125" customWidth="1"/>
    <col min="3808" max="3808" width="29.5703125" bestFit="1" customWidth="1"/>
    <col min="3809" max="3809" width="12.28515625" customWidth="1"/>
    <col min="3811" max="3811" width="10" customWidth="1"/>
    <col min="3813" max="3813" width="0" hidden="1" customWidth="1"/>
    <col min="3815" max="3815" width="37.85546875" customWidth="1"/>
    <col min="4062" max="4062" width="6" customWidth="1"/>
    <col min="4063" max="4063" width="4.42578125" customWidth="1"/>
    <col min="4064" max="4064" width="29.5703125" bestFit="1" customWidth="1"/>
    <col min="4065" max="4065" width="12.28515625" customWidth="1"/>
    <col min="4067" max="4067" width="10" customWidth="1"/>
    <col min="4069" max="4069" width="0" hidden="1" customWidth="1"/>
    <col min="4071" max="4071" width="37.85546875" customWidth="1"/>
    <col min="4318" max="4318" width="6" customWidth="1"/>
    <col min="4319" max="4319" width="4.42578125" customWidth="1"/>
    <col min="4320" max="4320" width="29.5703125" bestFit="1" customWidth="1"/>
    <col min="4321" max="4321" width="12.28515625" customWidth="1"/>
    <col min="4323" max="4323" width="10" customWidth="1"/>
    <col min="4325" max="4325" width="0" hidden="1" customWidth="1"/>
    <col min="4327" max="4327" width="37.85546875" customWidth="1"/>
    <col min="4574" max="4574" width="6" customWidth="1"/>
    <col min="4575" max="4575" width="4.42578125" customWidth="1"/>
    <col min="4576" max="4576" width="29.5703125" bestFit="1" customWidth="1"/>
    <col min="4577" max="4577" width="12.28515625" customWidth="1"/>
    <col min="4579" max="4579" width="10" customWidth="1"/>
    <col min="4581" max="4581" width="0" hidden="1" customWidth="1"/>
    <col min="4583" max="4583" width="37.85546875" customWidth="1"/>
    <col min="4830" max="4830" width="6" customWidth="1"/>
    <col min="4831" max="4831" width="4.42578125" customWidth="1"/>
    <col min="4832" max="4832" width="29.5703125" bestFit="1" customWidth="1"/>
    <col min="4833" max="4833" width="12.28515625" customWidth="1"/>
    <col min="4835" max="4835" width="10" customWidth="1"/>
    <col min="4837" max="4837" width="0" hidden="1" customWidth="1"/>
    <col min="4839" max="4839" width="37.85546875" customWidth="1"/>
    <col min="5086" max="5086" width="6" customWidth="1"/>
    <col min="5087" max="5087" width="4.42578125" customWidth="1"/>
    <col min="5088" max="5088" width="29.5703125" bestFit="1" customWidth="1"/>
    <col min="5089" max="5089" width="12.28515625" customWidth="1"/>
    <col min="5091" max="5091" width="10" customWidth="1"/>
    <col min="5093" max="5093" width="0" hidden="1" customWidth="1"/>
    <col min="5095" max="5095" width="37.85546875" customWidth="1"/>
    <col min="5342" max="5342" width="6" customWidth="1"/>
    <col min="5343" max="5343" width="4.42578125" customWidth="1"/>
    <col min="5344" max="5344" width="29.5703125" bestFit="1" customWidth="1"/>
    <col min="5345" max="5345" width="12.28515625" customWidth="1"/>
    <col min="5347" max="5347" width="10" customWidth="1"/>
    <col min="5349" max="5349" width="0" hidden="1" customWidth="1"/>
    <col min="5351" max="5351" width="37.85546875" customWidth="1"/>
    <col min="5598" max="5598" width="6" customWidth="1"/>
    <col min="5599" max="5599" width="4.42578125" customWidth="1"/>
    <col min="5600" max="5600" width="29.5703125" bestFit="1" customWidth="1"/>
    <col min="5601" max="5601" width="12.28515625" customWidth="1"/>
    <col min="5603" max="5603" width="10" customWidth="1"/>
    <col min="5605" max="5605" width="0" hidden="1" customWidth="1"/>
    <col min="5607" max="5607" width="37.85546875" customWidth="1"/>
    <col min="5854" max="5854" width="6" customWidth="1"/>
    <col min="5855" max="5855" width="4.42578125" customWidth="1"/>
    <col min="5856" max="5856" width="29.5703125" bestFit="1" customWidth="1"/>
    <col min="5857" max="5857" width="12.28515625" customWidth="1"/>
    <col min="5859" max="5859" width="10" customWidth="1"/>
    <col min="5861" max="5861" width="0" hidden="1" customWidth="1"/>
    <col min="5863" max="5863" width="37.85546875" customWidth="1"/>
    <col min="6110" max="6110" width="6" customWidth="1"/>
    <col min="6111" max="6111" width="4.42578125" customWidth="1"/>
    <col min="6112" max="6112" width="29.5703125" bestFit="1" customWidth="1"/>
    <col min="6113" max="6113" width="12.28515625" customWidth="1"/>
    <col min="6115" max="6115" width="10" customWidth="1"/>
    <col min="6117" max="6117" width="0" hidden="1" customWidth="1"/>
    <col min="6119" max="6119" width="37.85546875" customWidth="1"/>
    <col min="6366" max="6366" width="6" customWidth="1"/>
    <col min="6367" max="6367" width="4.42578125" customWidth="1"/>
    <col min="6368" max="6368" width="29.5703125" bestFit="1" customWidth="1"/>
    <col min="6369" max="6369" width="12.28515625" customWidth="1"/>
    <col min="6371" max="6371" width="10" customWidth="1"/>
    <col min="6373" max="6373" width="0" hidden="1" customWidth="1"/>
    <col min="6375" max="6375" width="37.85546875" customWidth="1"/>
    <col min="6622" max="6622" width="6" customWidth="1"/>
    <col min="6623" max="6623" width="4.42578125" customWidth="1"/>
    <col min="6624" max="6624" width="29.5703125" bestFit="1" customWidth="1"/>
    <col min="6625" max="6625" width="12.28515625" customWidth="1"/>
    <col min="6627" max="6627" width="10" customWidth="1"/>
    <col min="6629" max="6629" width="0" hidden="1" customWidth="1"/>
    <col min="6631" max="6631" width="37.85546875" customWidth="1"/>
    <col min="6878" max="6878" width="6" customWidth="1"/>
    <col min="6879" max="6879" width="4.42578125" customWidth="1"/>
    <col min="6880" max="6880" width="29.5703125" bestFit="1" customWidth="1"/>
    <col min="6881" max="6881" width="12.28515625" customWidth="1"/>
    <col min="6883" max="6883" width="10" customWidth="1"/>
    <col min="6885" max="6885" width="0" hidden="1" customWidth="1"/>
    <col min="6887" max="6887" width="37.85546875" customWidth="1"/>
    <col min="7134" max="7134" width="6" customWidth="1"/>
    <col min="7135" max="7135" width="4.42578125" customWidth="1"/>
    <col min="7136" max="7136" width="29.5703125" bestFit="1" customWidth="1"/>
    <col min="7137" max="7137" width="12.28515625" customWidth="1"/>
    <col min="7139" max="7139" width="10" customWidth="1"/>
    <col min="7141" max="7141" width="0" hidden="1" customWidth="1"/>
    <col min="7143" max="7143" width="37.85546875" customWidth="1"/>
    <col min="7390" max="7390" width="6" customWidth="1"/>
    <col min="7391" max="7391" width="4.42578125" customWidth="1"/>
    <col min="7392" max="7392" width="29.5703125" bestFit="1" customWidth="1"/>
    <col min="7393" max="7393" width="12.28515625" customWidth="1"/>
    <col min="7395" max="7395" width="10" customWidth="1"/>
    <col min="7397" max="7397" width="0" hidden="1" customWidth="1"/>
    <col min="7399" max="7399" width="37.85546875" customWidth="1"/>
    <col min="7646" max="7646" width="6" customWidth="1"/>
    <col min="7647" max="7647" width="4.42578125" customWidth="1"/>
    <col min="7648" max="7648" width="29.5703125" bestFit="1" customWidth="1"/>
    <col min="7649" max="7649" width="12.28515625" customWidth="1"/>
    <col min="7651" max="7651" width="10" customWidth="1"/>
    <col min="7653" max="7653" width="0" hidden="1" customWidth="1"/>
    <col min="7655" max="7655" width="37.85546875" customWidth="1"/>
    <col min="7902" max="7902" width="6" customWidth="1"/>
    <col min="7903" max="7903" width="4.42578125" customWidth="1"/>
    <col min="7904" max="7904" width="29.5703125" bestFit="1" customWidth="1"/>
    <col min="7905" max="7905" width="12.28515625" customWidth="1"/>
    <col min="7907" max="7907" width="10" customWidth="1"/>
    <col min="7909" max="7909" width="0" hidden="1" customWidth="1"/>
    <col min="7911" max="7911" width="37.85546875" customWidth="1"/>
    <col min="8158" max="8158" width="6" customWidth="1"/>
    <col min="8159" max="8159" width="4.42578125" customWidth="1"/>
    <col min="8160" max="8160" width="29.5703125" bestFit="1" customWidth="1"/>
    <col min="8161" max="8161" width="12.28515625" customWidth="1"/>
    <col min="8163" max="8163" width="10" customWidth="1"/>
    <col min="8165" max="8165" width="0" hidden="1" customWidth="1"/>
    <col min="8167" max="8167" width="37.85546875" customWidth="1"/>
    <col min="8414" max="8414" width="6" customWidth="1"/>
    <col min="8415" max="8415" width="4.42578125" customWidth="1"/>
    <col min="8416" max="8416" width="29.5703125" bestFit="1" customWidth="1"/>
    <col min="8417" max="8417" width="12.28515625" customWidth="1"/>
    <col min="8419" max="8419" width="10" customWidth="1"/>
    <col min="8421" max="8421" width="0" hidden="1" customWidth="1"/>
    <col min="8423" max="8423" width="37.85546875" customWidth="1"/>
    <col min="8670" max="8670" width="6" customWidth="1"/>
    <col min="8671" max="8671" width="4.42578125" customWidth="1"/>
    <col min="8672" max="8672" width="29.5703125" bestFit="1" customWidth="1"/>
    <col min="8673" max="8673" width="12.28515625" customWidth="1"/>
    <col min="8675" max="8675" width="10" customWidth="1"/>
    <col min="8677" max="8677" width="0" hidden="1" customWidth="1"/>
    <col min="8679" max="8679" width="37.85546875" customWidth="1"/>
    <col min="8926" max="8926" width="6" customWidth="1"/>
    <col min="8927" max="8927" width="4.42578125" customWidth="1"/>
    <col min="8928" max="8928" width="29.5703125" bestFit="1" customWidth="1"/>
    <col min="8929" max="8929" width="12.28515625" customWidth="1"/>
    <col min="8931" max="8931" width="10" customWidth="1"/>
    <col min="8933" max="8933" width="0" hidden="1" customWidth="1"/>
    <col min="8935" max="8935" width="37.85546875" customWidth="1"/>
    <col min="9182" max="9182" width="6" customWidth="1"/>
    <col min="9183" max="9183" width="4.42578125" customWidth="1"/>
    <col min="9184" max="9184" width="29.5703125" bestFit="1" customWidth="1"/>
    <col min="9185" max="9185" width="12.28515625" customWidth="1"/>
    <col min="9187" max="9187" width="10" customWidth="1"/>
    <col min="9189" max="9189" width="0" hidden="1" customWidth="1"/>
    <col min="9191" max="9191" width="37.85546875" customWidth="1"/>
    <col min="9438" max="9438" width="6" customWidth="1"/>
    <col min="9439" max="9439" width="4.42578125" customWidth="1"/>
    <col min="9440" max="9440" width="29.5703125" bestFit="1" customWidth="1"/>
    <col min="9441" max="9441" width="12.28515625" customWidth="1"/>
    <col min="9443" max="9443" width="10" customWidth="1"/>
    <col min="9445" max="9445" width="0" hidden="1" customWidth="1"/>
    <col min="9447" max="9447" width="37.85546875" customWidth="1"/>
    <col min="9694" max="9694" width="6" customWidth="1"/>
    <col min="9695" max="9695" width="4.42578125" customWidth="1"/>
    <col min="9696" max="9696" width="29.5703125" bestFit="1" customWidth="1"/>
    <col min="9697" max="9697" width="12.28515625" customWidth="1"/>
    <col min="9699" max="9699" width="10" customWidth="1"/>
    <col min="9701" max="9701" width="0" hidden="1" customWidth="1"/>
    <col min="9703" max="9703" width="37.85546875" customWidth="1"/>
    <col min="9950" max="9950" width="6" customWidth="1"/>
    <col min="9951" max="9951" width="4.42578125" customWidth="1"/>
    <col min="9952" max="9952" width="29.5703125" bestFit="1" customWidth="1"/>
    <col min="9953" max="9953" width="12.28515625" customWidth="1"/>
    <col min="9955" max="9955" width="10" customWidth="1"/>
    <col min="9957" max="9957" width="0" hidden="1" customWidth="1"/>
    <col min="9959" max="9959" width="37.85546875" customWidth="1"/>
    <col min="10206" max="10206" width="6" customWidth="1"/>
    <col min="10207" max="10207" width="4.42578125" customWidth="1"/>
    <col min="10208" max="10208" width="29.5703125" bestFit="1" customWidth="1"/>
    <col min="10209" max="10209" width="12.28515625" customWidth="1"/>
    <col min="10211" max="10211" width="10" customWidth="1"/>
    <col min="10213" max="10213" width="0" hidden="1" customWidth="1"/>
    <col min="10215" max="10215" width="37.85546875" customWidth="1"/>
    <col min="10462" max="10462" width="6" customWidth="1"/>
    <col min="10463" max="10463" width="4.42578125" customWidth="1"/>
    <col min="10464" max="10464" width="29.5703125" bestFit="1" customWidth="1"/>
    <col min="10465" max="10465" width="12.28515625" customWidth="1"/>
    <col min="10467" max="10467" width="10" customWidth="1"/>
    <col min="10469" max="10469" width="0" hidden="1" customWidth="1"/>
    <col min="10471" max="10471" width="37.85546875" customWidth="1"/>
    <col min="10718" max="10718" width="6" customWidth="1"/>
    <col min="10719" max="10719" width="4.42578125" customWidth="1"/>
    <col min="10720" max="10720" width="29.5703125" bestFit="1" customWidth="1"/>
    <col min="10721" max="10721" width="12.28515625" customWidth="1"/>
    <col min="10723" max="10723" width="10" customWidth="1"/>
    <col min="10725" max="10725" width="0" hidden="1" customWidth="1"/>
    <col min="10727" max="10727" width="37.85546875" customWidth="1"/>
    <col min="10974" max="10974" width="6" customWidth="1"/>
    <col min="10975" max="10975" width="4.42578125" customWidth="1"/>
    <col min="10976" max="10976" width="29.5703125" bestFit="1" customWidth="1"/>
    <col min="10977" max="10977" width="12.28515625" customWidth="1"/>
    <col min="10979" max="10979" width="10" customWidth="1"/>
    <col min="10981" max="10981" width="0" hidden="1" customWidth="1"/>
    <col min="10983" max="10983" width="37.85546875" customWidth="1"/>
    <col min="11230" max="11230" width="6" customWidth="1"/>
    <col min="11231" max="11231" width="4.42578125" customWidth="1"/>
    <col min="11232" max="11232" width="29.5703125" bestFit="1" customWidth="1"/>
    <col min="11233" max="11233" width="12.28515625" customWidth="1"/>
    <col min="11235" max="11235" width="10" customWidth="1"/>
    <col min="11237" max="11237" width="0" hidden="1" customWidth="1"/>
    <col min="11239" max="11239" width="37.85546875" customWidth="1"/>
    <col min="11486" max="11486" width="6" customWidth="1"/>
    <col min="11487" max="11487" width="4.42578125" customWidth="1"/>
    <col min="11488" max="11488" width="29.5703125" bestFit="1" customWidth="1"/>
    <col min="11489" max="11489" width="12.28515625" customWidth="1"/>
    <col min="11491" max="11491" width="10" customWidth="1"/>
    <col min="11493" max="11493" width="0" hidden="1" customWidth="1"/>
    <col min="11495" max="11495" width="37.85546875" customWidth="1"/>
    <col min="11742" max="11742" width="6" customWidth="1"/>
    <col min="11743" max="11743" width="4.42578125" customWidth="1"/>
    <col min="11744" max="11744" width="29.5703125" bestFit="1" customWidth="1"/>
    <col min="11745" max="11745" width="12.28515625" customWidth="1"/>
    <col min="11747" max="11747" width="10" customWidth="1"/>
    <col min="11749" max="11749" width="0" hidden="1" customWidth="1"/>
    <col min="11751" max="11751" width="37.85546875" customWidth="1"/>
    <col min="11998" max="11998" width="6" customWidth="1"/>
    <col min="11999" max="11999" width="4.42578125" customWidth="1"/>
    <col min="12000" max="12000" width="29.5703125" bestFit="1" customWidth="1"/>
    <col min="12001" max="12001" width="12.28515625" customWidth="1"/>
    <col min="12003" max="12003" width="10" customWidth="1"/>
    <col min="12005" max="12005" width="0" hidden="1" customWidth="1"/>
    <col min="12007" max="12007" width="37.85546875" customWidth="1"/>
    <col min="12254" max="12254" width="6" customWidth="1"/>
    <col min="12255" max="12255" width="4.42578125" customWidth="1"/>
    <col min="12256" max="12256" width="29.5703125" bestFit="1" customWidth="1"/>
    <col min="12257" max="12257" width="12.28515625" customWidth="1"/>
    <col min="12259" max="12259" width="10" customWidth="1"/>
    <col min="12261" max="12261" width="0" hidden="1" customWidth="1"/>
    <col min="12263" max="12263" width="37.85546875" customWidth="1"/>
    <col min="12510" max="12510" width="6" customWidth="1"/>
    <col min="12511" max="12511" width="4.42578125" customWidth="1"/>
    <col min="12512" max="12512" width="29.5703125" bestFit="1" customWidth="1"/>
    <col min="12513" max="12513" width="12.28515625" customWidth="1"/>
    <col min="12515" max="12515" width="10" customWidth="1"/>
    <col min="12517" max="12517" width="0" hidden="1" customWidth="1"/>
    <col min="12519" max="12519" width="37.85546875" customWidth="1"/>
    <col min="12766" max="12766" width="6" customWidth="1"/>
    <col min="12767" max="12767" width="4.42578125" customWidth="1"/>
    <col min="12768" max="12768" width="29.5703125" bestFit="1" customWidth="1"/>
    <col min="12769" max="12769" width="12.28515625" customWidth="1"/>
    <col min="12771" max="12771" width="10" customWidth="1"/>
    <col min="12773" max="12773" width="0" hidden="1" customWidth="1"/>
    <col min="12775" max="12775" width="37.85546875" customWidth="1"/>
    <col min="13022" max="13022" width="6" customWidth="1"/>
    <col min="13023" max="13023" width="4.42578125" customWidth="1"/>
    <col min="13024" max="13024" width="29.5703125" bestFit="1" customWidth="1"/>
    <col min="13025" max="13025" width="12.28515625" customWidth="1"/>
    <col min="13027" max="13027" width="10" customWidth="1"/>
    <col min="13029" max="13029" width="0" hidden="1" customWidth="1"/>
    <col min="13031" max="13031" width="37.85546875" customWidth="1"/>
    <col min="13278" max="13278" width="6" customWidth="1"/>
    <col min="13279" max="13279" width="4.42578125" customWidth="1"/>
    <col min="13280" max="13280" width="29.5703125" bestFit="1" customWidth="1"/>
    <col min="13281" max="13281" width="12.28515625" customWidth="1"/>
    <col min="13283" max="13283" width="10" customWidth="1"/>
    <col min="13285" max="13285" width="0" hidden="1" customWidth="1"/>
    <col min="13287" max="13287" width="37.85546875" customWidth="1"/>
    <col min="13534" max="13534" width="6" customWidth="1"/>
    <col min="13535" max="13535" width="4.42578125" customWidth="1"/>
    <col min="13536" max="13536" width="29.5703125" bestFit="1" customWidth="1"/>
    <col min="13537" max="13537" width="12.28515625" customWidth="1"/>
    <col min="13539" max="13539" width="10" customWidth="1"/>
    <col min="13541" max="13541" width="0" hidden="1" customWidth="1"/>
    <col min="13543" max="13543" width="37.85546875" customWidth="1"/>
    <col min="13790" max="13790" width="6" customWidth="1"/>
    <col min="13791" max="13791" width="4.42578125" customWidth="1"/>
    <col min="13792" max="13792" width="29.5703125" bestFit="1" customWidth="1"/>
    <col min="13793" max="13793" width="12.28515625" customWidth="1"/>
    <col min="13795" max="13795" width="10" customWidth="1"/>
    <col min="13797" max="13797" width="0" hidden="1" customWidth="1"/>
    <col min="13799" max="13799" width="37.85546875" customWidth="1"/>
    <col min="14046" max="14046" width="6" customWidth="1"/>
    <col min="14047" max="14047" width="4.42578125" customWidth="1"/>
    <col min="14048" max="14048" width="29.5703125" bestFit="1" customWidth="1"/>
    <col min="14049" max="14049" width="12.28515625" customWidth="1"/>
    <col min="14051" max="14051" width="10" customWidth="1"/>
    <col min="14053" max="14053" width="0" hidden="1" customWidth="1"/>
    <col min="14055" max="14055" width="37.85546875" customWidth="1"/>
    <col min="14302" max="14302" width="6" customWidth="1"/>
    <col min="14303" max="14303" width="4.42578125" customWidth="1"/>
    <col min="14304" max="14304" width="29.5703125" bestFit="1" customWidth="1"/>
    <col min="14305" max="14305" width="12.28515625" customWidth="1"/>
    <col min="14307" max="14307" width="10" customWidth="1"/>
    <col min="14309" max="14309" width="0" hidden="1" customWidth="1"/>
    <col min="14311" max="14311" width="37.85546875" customWidth="1"/>
    <col min="14558" max="14558" width="6" customWidth="1"/>
    <col min="14559" max="14559" width="4.42578125" customWidth="1"/>
    <col min="14560" max="14560" width="29.5703125" bestFit="1" customWidth="1"/>
    <col min="14561" max="14561" width="12.28515625" customWidth="1"/>
    <col min="14563" max="14563" width="10" customWidth="1"/>
    <col min="14565" max="14565" width="0" hidden="1" customWidth="1"/>
    <col min="14567" max="14567" width="37.85546875" customWidth="1"/>
    <col min="14814" max="14814" width="6" customWidth="1"/>
    <col min="14815" max="14815" width="4.42578125" customWidth="1"/>
    <col min="14816" max="14816" width="29.5703125" bestFit="1" customWidth="1"/>
    <col min="14817" max="14817" width="12.28515625" customWidth="1"/>
    <col min="14819" max="14819" width="10" customWidth="1"/>
    <col min="14821" max="14821" width="0" hidden="1" customWidth="1"/>
    <col min="14823" max="14823" width="37.85546875" customWidth="1"/>
    <col min="15070" max="15070" width="6" customWidth="1"/>
    <col min="15071" max="15071" width="4.42578125" customWidth="1"/>
    <col min="15072" max="15072" width="29.5703125" bestFit="1" customWidth="1"/>
    <col min="15073" max="15073" width="12.28515625" customWidth="1"/>
    <col min="15075" max="15075" width="10" customWidth="1"/>
    <col min="15077" max="15077" width="0" hidden="1" customWidth="1"/>
    <col min="15079" max="15079" width="37.85546875" customWidth="1"/>
    <col min="15326" max="15326" width="6" customWidth="1"/>
    <col min="15327" max="15327" width="4.42578125" customWidth="1"/>
    <col min="15328" max="15328" width="29.5703125" bestFit="1" customWidth="1"/>
    <col min="15329" max="15329" width="12.28515625" customWidth="1"/>
    <col min="15331" max="15331" width="10" customWidth="1"/>
    <col min="15333" max="15333" width="0" hidden="1" customWidth="1"/>
    <col min="15335" max="15335" width="37.85546875" customWidth="1"/>
    <col min="15582" max="15582" width="6" customWidth="1"/>
    <col min="15583" max="15583" width="4.42578125" customWidth="1"/>
    <col min="15584" max="15584" width="29.5703125" bestFit="1" customWidth="1"/>
    <col min="15585" max="15585" width="12.28515625" customWidth="1"/>
    <col min="15587" max="15587" width="10" customWidth="1"/>
    <col min="15589" max="15589" width="0" hidden="1" customWidth="1"/>
    <col min="15591" max="15591" width="37.85546875" customWidth="1"/>
    <col min="15838" max="15838" width="6" customWidth="1"/>
    <col min="15839" max="15839" width="4.42578125" customWidth="1"/>
    <col min="15840" max="15840" width="29.5703125" bestFit="1" customWidth="1"/>
    <col min="15841" max="15841" width="12.28515625" customWidth="1"/>
    <col min="15843" max="15843" width="10" customWidth="1"/>
    <col min="15845" max="15845" width="0" hidden="1" customWidth="1"/>
    <col min="15847" max="15847" width="37.85546875" customWidth="1"/>
    <col min="16094" max="16094" width="6" customWidth="1"/>
    <col min="16095" max="16095" width="4.42578125" customWidth="1"/>
    <col min="16096" max="16096" width="29.5703125" bestFit="1" customWidth="1"/>
    <col min="16097" max="16097" width="12.28515625" customWidth="1"/>
    <col min="16099" max="16099" width="10" customWidth="1"/>
    <col min="16101" max="16101" width="0" hidden="1" customWidth="1"/>
    <col min="16103" max="16103" width="37.85546875" customWidth="1"/>
  </cols>
  <sheetData>
    <row r="2" spans="1:14" hidden="1" x14ac:dyDescent="0.25"/>
    <row r="3" spans="1:14" hidden="1" x14ac:dyDescent="0.25"/>
    <row r="4" spans="1:14" hidden="1" x14ac:dyDescent="0.25"/>
    <row r="5" spans="1:14" s="259" customFormat="1" ht="25.9" customHeight="1" x14ac:dyDescent="0.25">
      <c r="A5" s="554" t="s">
        <v>492</v>
      </c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73" t="s">
        <v>491</v>
      </c>
    </row>
    <row r="6" spans="1:14" s="259" customFormat="1" ht="18" x14ac:dyDescent="0.25">
      <c r="A6" s="574"/>
      <c r="B6" s="575" t="s">
        <v>392</v>
      </c>
      <c r="C6" s="576"/>
      <c r="D6" s="577"/>
      <c r="E6" s="578"/>
      <c r="F6" s="578"/>
      <c r="G6" s="578"/>
      <c r="H6" s="578"/>
      <c r="I6" s="578"/>
      <c r="J6" s="576"/>
      <c r="K6" s="576"/>
      <c r="L6" s="576"/>
      <c r="M6" s="579"/>
      <c r="N6" s="576"/>
    </row>
    <row r="7" spans="1:14" s="259" customFormat="1" ht="23.45" customHeight="1" thickBot="1" x14ac:dyDescent="0.3">
      <c r="A7" s="574"/>
      <c r="B7" s="580" t="s">
        <v>549</v>
      </c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</row>
    <row r="8" spans="1:14" s="274" customFormat="1" ht="36" customHeight="1" x14ac:dyDescent="0.25">
      <c r="B8" s="300">
        <v>0</v>
      </c>
      <c r="C8" s="301" t="s">
        <v>3</v>
      </c>
      <c r="D8" s="301" t="s">
        <v>177</v>
      </c>
      <c r="E8" s="301" t="s">
        <v>178</v>
      </c>
      <c r="F8" s="301" t="s">
        <v>179</v>
      </c>
      <c r="G8" s="301" t="s">
        <v>179</v>
      </c>
      <c r="H8" s="301" t="s">
        <v>209</v>
      </c>
      <c r="I8" s="433" t="s">
        <v>209</v>
      </c>
      <c r="J8" s="302" t="s">
        <v>170</v>
      </c>
      <c r="K8" s="302" t="s">
        <v>8</v>
      </c>
      <c r="L8" s="302" t="s">
        <v>488</v>
      </c>
      <c r="M8" s="302" t="s">
        <v>394</v>
      </c>
      <c r="N8" s="303" t="s">
        <v>180</v>
      </c>
    </row>
    <row r="9" spans="1:14" ht="24" customHeight="1" x14ac:dyDescent="0.25">
      <c r="B9" s="490" t="s">
        <v>479</v>
      </c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491"/>
      <c r="N9" s="492"/>
    </row>
    <row r="10" spans="1:14" ht="21.75" customHeight="1" x14ac:dyDescent="0.25">
      <c r="B10" s="367">
        <v>1</v>
      </c>
      <c r="C10" s="358" t="s">
        <v>469</v>
      </c>
      <c r="D10" s="290" t="s">
        <v>470</v>
      </c>
      <c r="E10" s="290" t="s">
        <v>206</v>
      </c>
      <c r="F10" s="291">
        <v>6600</v>
      </c>
      <c r="G10" s="291">
        <v>3465</v>
      </c>
      <c r="H10" s="291">
        <f>4372</f>
        <v>4372</v>
      </c>
      <c r="I10" s="291">
        <f t="shared" ref="I10:I24" si="0">H10+(0.04*H10)</f>
        <v>4546.88</v>
      </c>
      <c r="J10" s="291">
        <f>I10/2</f>
        <v>2273.44</v>
      </c>
      <c r="K10" s="291"/>
      <c r="L10" s="390">
        <v>827040231</v>
      </c>
      <c r="M10" s="291">
        <f>J10</f>
        <v>2273.44</v>
      </c>
      <c r="N10" s="305"/>
    </row>
    <row r="11" spans="1:14" s="2" customFormat="1" ht="26.25" customHeight="1" x14ac:dyDescent="0.25">
      <c r="B11" s="304">
        <f t="shared" ref="B11:B22" si="1">SUM(B10+1)</f>
        <v>2</v>
      </c>
      <c r="C11" s="289" t="s">
        <v>268</v>
      </c>
      <c r="D11" s="290" t="s">
        <v>395</v>
      </c>
      <c r="E11" s="290" t="s">
        <v>206</v>
      </c>
      <c r="F11" s="291">
        <v>2200</v>
      </c>
      <c r="G11" s="291">
        <f>SUM(F11*1.05)</f>
        <v>2310</v>
      </c>
      <c r="H11" s="291">
        <v>2704.6</v>
      </c>
      <c r="I11" s="291">
        <f t="shared" si="0"/>
        <v>2812.7840000000001</v>
      </c>
      <c r="J11" s="291">
        <f>I11/2</f>
        <v>1406.3920000000001</v>
      </c>
      <c r="K11" s="291"/>
      <c r="L11" s="390">
        <v>827041300</v>
      </c>
      <c r="M11" s="291">
        <f t="shared" ref="M11:M24" si="2">J11</f>
        <v>1406.3920000000001</v>
      </c>
      <c r="N11" s="305"/>
    </row>
    <row r="12" spans="1:14" ht="26.25" customHeight="1" x14ac:dyDescent="0.25">
      <c r="B12" s="304">
        <f t="shared" si="1"/>
        <v>3</v>
      </c>
      <c r="C12" s="358" t="s">
        <v>412</v>
      </c>
      <c r="D12" s="290" t="s">
        <v>416</v>
      </c>
      <c r="E12" s="290" t="s">
        <v>206</v>
      </c>
      <c r="F12" s="291">
        <v>4200</v>
      </c>
      <c r="G12" s="291">
        <v>2210</v>
      </c>
      <c r="H12" s="291">
        <v>6000</v>
      </c>
      <c r="I12" s="291">
        <v>6400</v>
      </c>
      <c r="J12" s="291">
        <f t="shared" ref="J12:J23" si="3">I12/2</f>
        <v>3200</v>
      </c>
      <c r="K12" s="291"/>
      <c r="L12" s="390">
        <v>827039365</v>
      </c>
      <c r="M12" s="291">
        <f t="shared" si="2"/>
        <v>3200</v>
      </c>
      <c r="N12" s="305"/>
    </row>
    <row r="13" spans="1:14" ht="26.25" customHeight="1" x14ac:dyDescent="0.25">
      <c r="B13" s="304">
        <f t="shared" si="1"/>
        <v>4</v>
      </c>
      <c r="C13" s="289" t="s">
        <v>156</v>
      </c>
      <c r="D13" s="290" t="s">
        <v>402</v>
      </c>
      <c r="E13" s="290" t="s">
        <v>206</v>
      </c>
      <c r="F13" s="291">
        <v>6300</v>
      </c>
      <c r="G13" s="291">
        <v>6620</v>
      </c>
      <c r="H13" s="291">
        <v>9961.36</v>
      </c>
      <c r="I13" s="291">
        <f t="shared" si="0"/>
        <v>10359.814400000001</v>
      </c>
      <c r="J13" s="291">
        <f t="shared" si="3"/>
        <v>5179.9072000000006</v>
      </c>
      <c r="K13" s="291">
        <f>3357*2</f>
        <v>6714</v>
      </c>
      <c r="L13" s="390">
        <v>827038865</v>
      </c>
      <c r="M13" s="291">
        <f t="shared" si="2"/>
        <v>5179.9072000000006</v>
      </c>
      <c r="N13" s="305"/>
    </row>
    <row r="14" spans="1:14" ht="26.25" customHeight="1" x14ac:dyDescent="0.25">
      <c r="B14" s="304">
        <f t="shared" si="1"/>
        <v>5</v>
      </c>
      <c r="C14" s="289" t="s">
        <v>142</v>
      </c>
      <c r="D14" s="290" t="s">
        <v>402</v>
      </c>
      <c r="E14" s="290" t="s">
        <v>206</v>
      </c>
      <c r="F14" s="291">
        <v>6300</v>
      </c>
      <c r="G14" s="291">
        <v>6620</v>
      </c>
      <c r="H14" s="291">
        <v>10017</v>
      </c>
      <c r="I14" s="291">
        <f t="shared" si="0"/>
        <v>10417.68</v>
      </c>
      <c r="J14" s="291">
        <f t="shared" si="3"/>
        <v>5208.84</v>
      </c>
      <c r="K14" s="291">
        <f>3357*2</f>
        <v>6714</v>
      </c>
      <c r="L14" s="390">
        <v>827038911</v>
      </c>
      <c r="M14" s="291">
        <f t="shared" si="2"/>
        <v>5208.84</v>
      </c>
      <c r="N14" s="305"/>
    </row>
    <row r="15" spans="1:14" ht="26.25" customHeight="1" x14ac:dyDescent="0.25">
      <c r="B15" s="304">
        <f t="shared" si="1"/>
        <v>6</v>
      </c>
      <c r="C15" s="289" t="s">
        <v>163</v>
      </c>
      <c r="D15" s="290" t="s">
        <v>402</v>
      </c>
      <c r="E15" s="290" t="s">
        <v>206</v>
      </c>
      <c r="F15" s="291">
        <v>6300</v>
      </c>
      <c r="G15" s="291">
        <v>6620</v>
      </c>
      <c r="H15" s="291">
        <v>7735.36</v>
      </c>
      <c r="I15" s="291">
        <f t="shared" si="0"/>
        <v>8044.7743999999993</v>
      </c>
      <c r="J15" s="291">
        <f t="shared" si="3"/>
        <v>4022.3871999999997</v>
      </c>
      <c r="K15" s="291"/>
      <c r="L15" s="390">
        <v>827054283</v>
      </c>
      <c r="M15" s="291">
        <f t="shared" si="2"/>
        <v>4022.3871999999997</v>
      </c>
      <c r="N15" s="305"/>
    </row>
    <row r="16" spans="1:14" ht="30.75" customHeight="1" x14ac:dyDescent="0.25">
      <c r="B16" s="304">
        <v>7</v>
      </c>
      <c r="C16" s="358" t="s">
        <v>475</v>
      </c>
      <c r="D16" s="290" t="s">
        <v>449</v>
      </c>
      <c r="E16" s="290" t="s">
        <v>206</v>
      </c>
      <c r="F16" s="291">
        <v>3000</v>
      </c>
      <c r="G16" s="291">
        <v>4200</v>
      </c>
      <c r="H16" s="291">
        <v>5360</v>
      </c>
      <c r="I16" s="291">
        <f t="shared" si="0"/>
        <v>5574.4</v>
      </c>
      <c r="J16" s="291">
        <f t="shared" si="3"/>
        <v>2787.2</v>
      </c>
      <c r="K16" s="291"/>
      <c r="L16" s="390">
        <v>827069760</v>
      </c>
      <c r="M16" s="291">
        <f t="shared" si="2"/>
        <v>2787.2</v>
      </c>
      <c r="N16" s="305"/>
    </row>
    <row r="17" spans="2:14" ht="30.75" customHeight="1" x14ac:dyDescent="0.25">
      <c r="B17" s="304">
        <v>8</v>
      </c>
      <c r="C17" s="289" t="s">
        <v>215</v>
      </c>
      <c r="D17" s="290" t="s">
        <v>329</v>
      </c>
      <c r="E17" s="290" t="s">
        <v>206</v>
      </c>
      <c r="F17" s="291">
        <v>6300</v>
      </c>
      <c r="G17" s="291">
        <v>6620</v>
      </c>
      <c r="H17" s="291">
        <v>7735.36</v>
      </c>
      <c r="I17" s="291">
        <f t="shared" si="0"/>
        <v>8044.7743999999993</v>
      </c>
      <c r="J17" s="291">
        <f t="shared" si="3"/>
        <v>4022.3871999999997</v>
      </c>
      <c r="K17" s="291"/>
      <c r="L17" s="390">
        <v>827041475</v>
      </c>
      <c r="M17" s="291">
        <f t="shared" si="2"/>
        <v>4022.3871999999997</v>
      </c>
      <c r="N17" s="305"/>
    </row>
    <row r="18" spans="2:14" ht="30" customHeight="1" x14ac:dyDescent="0.25">
      <c r="B18" s="304">
        <f t="shared" si="1"/>
        <v>9</v>
      </c>
      <c r="C18" s="289" t="s">
        <v>421</v>
      </c>
      <c r="D18" s="290" t="s">
        <v>471</v>
      </c>
      <c r="E18" s="290" t="s">
        <v>206</v>
      </c>
      <c r="F18" s="291">
        <v>1890</v>
      </c>
      <c r="G18" s="291">
        <v>2000</v>
      </c>
      <c r="H18" s="291">
        <v>2292.7800000000002</v>
      </c>
      <c r="I18" s="291">
        <f t="shared" si="0"/>
        <v>2384.4912000000004</v>
      </c>
      <c r="J18" s="291">
        <f t="shared" si="3"/>
        <v>1192.2456000000002</v>
      </c>
      <c r="K18" s="291"/>
      <c r="L18" s="390">
        <v>827040371</v>
      </c>
      <c r="M18" s="291">
        <f t="shared" si="2"/>
        <v>1192.2456000000002</v>
      </c>
      <c r="N18" s="305"/>
    </row>
    <row r="19" spans="2:14" ht="30" customHeight="1" x14ac:dyDescent="0.25">
      <c r="B19" s="304">
        <v>10</v>
      </c>
      <c r="C19" s="289" t="s">
        <v>474</v>
      </c>
      <c r="D19" s="290" t="s">
        <v>450</v>
      </c>
      <c r="E19" s="290" t="s">
        <v>206</v>
      </c>
      <c r="F19" s="291"/>
      <c r="G19" s="291">
        <v>4740</v>
      </c>
      <c r="H19" s="291">
        <v>9270</v>
      </c>
      <c r="I19" s="291">
        <f t="shared" si="0"/>
        <v>9640.7999999999993</v>
      </c>
      <c r="J19" s="291">
        <f t="shared" si="3"/>
        <v>4820.3999999999996</v>
      </c>
      <c r="K19" s="291"/>
      <c r="L19" s="390">
        <v>827082619</v>
      </c>
      <c r="M19" s="291">
        <f t="shared" si="2"/>
        <v>4820.3999999999996</v>
      </c>
      <c r="N19" s="305"/>
    </row>
    <row r="20" spans="2:14" ht="30" customHeight="1" x14ac:dyDescent="0.25">
      <c r="B20" s="304">
        <v>11</v>
      </c>
      <c r="C20" s="289" t="s">
        <v>431</v>
      </c>
      <c r="D20" s="290" t="s">
        <v>55</v>
      </c>
      <c r="E20" s="290" t="s">
        <v>206</v>
      </c>
      <c r="F20" s="291"/>
      <c r="G20" s="291">
        <v>5200</v>
      </c>
      <c r="H20" s="291">
        <v>12039.3</v>
      </c>
      <c r="I20" s="291">
        <f t="shared" si="0"/>
        <v>12520.871999999999</v>
      </c>
      <c r="J20" s="291">
        <f t="shared" si="3"/>
        <v>6260.4359999999997</v>
      </c>
      <c r="K20" s="291"/>
      <c r="L20" s="390">
        <v>827040258</v>
      </c>
      <c r="M20" s="291">
        <f t="shared" si="2"/>
        <v>6260.4359999999997</v>
      </c>
      <c r="N20" s="305"/>
    </row>
    <row r="21" spans="2:14" ht="28.5" customHeight="1" x14ac:dyDescent="0.25">
      <c r="B21" s="304">
        <v>12</v>
      </c>
      <c r="C21" s="289" t="s">
        <v>228</v>
      </c>
      <c r="D21" s="290" t="s">
        <v>489</v>
      </c>
      <c r="E21" s="290" t="s">
        <v>206</v>
      </c>
      <c r="F21" s="291">
        <v>8500</v>
      </c>
      <c r="G21" s="291">
        <v>1050</v>
      </c>
      <c r="H21" s="291">
        <v>6360</v>
      </c>
      <c r="I21" s="291">
        <f t="shared" si="0"/>
        <v>6614.4</v>
      </c>
      <c r="J21" s="291">
        <f t="shared" si="3"/>
        <v>3307.2</v>
      </c>
      <c r="K21" s="291"/>
      <c r="L21" s="390">
        <v>827039012</v>
      </c>
      <c r="M21" s="291">
        <f t="shared" si="2"/>
        <v>3307.2</v>
      </c>
      <c r="N21" s="305"/>
    </row>
    <row r="22" spans="2:14" ht="30" customHeight="1" x14ac:dyDescent="0.25">
      <c r="B22" s="304">
        <f t="shared" si="1"/>
        <v>13</v>
      </c>
      <c r="C22" s="289" t="s">
        <v>494</v>
      </c>
      <c r="D22" s="290" t="s">
        <v>62</v>
      </c>
      <c r="E22" s="290" t="s">
        <v>206</v>
      </c>
      <c r="F22" s="291"/>
      <c r="G22" s="291">
        <v>4000</v>
      </c>
      <c r="H22" s="291">
        <v>2544</v>
      </c>
      <c r="I22" s="291">
        <f t="shared" si="0"/>
        <v>2645.76</v>
      </c>
      <c r="J22" s="291">
        <f t="shared" si="3"/>
        <v>1322.88</v>
      </c>
      <c r="K22" s="291"/>
      <c r="L22" s="390">
        <v>827040509</v>
      </c>
      <c r="M22" s="291">
        <f t="shared" si="2"/>
        <v>1322.88</v>
      </c>
      <c r="N22" s="305"/>
    </row>
    <row r="23" spans="2:14" ht="15.75" hidden="1" customHeight="1" x14ac:dyDescent="0.25">
      <c r="B23" s="367"/>
      <c r="C23" s="289"/>
      <c r="D23" s="290"/>
      <c r="E23" s="290"/>
      <c r="F23" s="291"/>
      <c r="G23" s="291"/>
      <c r="H23" s="291"/>
      <c r="I23" s="291">
        <f t="shared" si="0"/>
        <v>0</v>
      </c>
      <c r="J23" s="291">
        <f t="shared" si="3"/>
        <v>0</v>
      </c>
      <c r="K23" s="291"/>
      <c r="L23" s="390"/>
      <c r="M23" s="291">
        <f t="shared" si="2"/>
        <v>0</v>
      </c>
      <c r="N23" s="305"/>
    </row>
    <row r="24" spans="2:14" ht="26.25" customHeight="1" x14ac:dyDescent="0.25">
      <c r="B24" s="367">
        <v>14</v>
      </c>
      <c r="C24" s="289"/>
      <c r="D24" s="290"/>
      <c r="E24" s="290"/>
      <c r="F24" s="291"/>
      <c r="G24" s="291"/>
      <c r="H24" s="291">
        <v>5500</v>
      </c>
      <c r="I24" s="291"/>
      <c r="J24" s="291"/>
      <c r="K24" s="291"/>
      <c r="L24" s="390"/>
      <c r="M24" s="291">
        <f t="shared" si="2"/>
        <v>0</v>
      </c>
      <c r="N24" s="305"/>
    </row>
    <row r="25" spans="2:14" s="259" customFormat="1" ht="24" customHeight="1" thickBot="1" x14ac:dyDescent="0.3">
      <c r="B25" s="306"/>
      <c r="C25" s="495" t="s">
        <v>135</v>
      </c>
      <c r="D25" s="496"/>
      <c r="E25" s="497"/>
      <c r="F25" s="307">
        <f>SUM(F16:F22)</f>
        <v>19690</v>
      </c>
      <c r="G25" s="307">
        <f>SUM(G10:G23)</f>
        <v>55655</v>
      </c>
      <c r="H25" s="421">
        <f>SUM(H10:H24)</f>
        <v>91891.76</v>
      </c>
      <c r="I25" s="363">
        <f>SUM(I10:I24)</f>
        <v>90007.430399999997</v>
      </c>
      <c r="J25" s="422">
        <f>SUM(J10:J24)</f>
        <v>45003.715199999999</v>
      </c>
      <c r="K25" s="307" t="e">
        <f>K10+K11+K12+K13+K14+K15+#REF!+K16+K17+K18+#REF!+K19+#REF!+K20+#REF!</f>
        <v>#REF!</v>
      </c>
      <c r="L25" s="382"/>
      <c r="M25" s="307">
        <f>SUM(M10:M24)</f>
        <v>45003.715199999999</v>
      </c>
      <c r="N25" s="308"/>
    </row>
    <row r="26" spans="2:14" ht="32.450000000000003" customHeight="1" x14ac:dyDescent="0.25">
      <c r="J26" s="51"/>
      <c r="M26" s="260"/>
      <c r="N26" s="237"/>
    </row>
    <row r="27" spans="2:14" s="274" customFormat="1" ht="23.45" customHeight="1" x14ac:dyDescent="0.25">
      <c r="B27" s="493" t="s">
        <v>186</v>
      </c>
      <c r="C27" s="493"/>
      <c r="D27" s="493"/>
      <c r="E27" s="297"/>
      <c r="F27" s="299"/>
      <c r="G27" s="299"/>
      <c r="H27" s="299"/>
      <c r="I27" s="299"/>
      <c r="J27" s="493" t="s">
        <v>67</v>
      </c>
      <c r="K27" s="493"/>
      <c r="L27" s="493"/>
      <c r="M27" s="493"/>
      <c r="N27" s="493"/>
    </row>
    <row r="28" spans="2:14" ht="21" customHeight="1" x14ac:dyDescent="0.25">
      <c r="B28" s="287"/>
      <c r="C28" s="287"/>
      <c r="D28" s="287"/>
      <c r="E28" s="287"/>
      <c r="F28" s="293"/>
      <c r="G28" s="293"/>
      <c r="H28" s="293"/>
      <c r="I28" s="293"/>
      <c r="J28" s="231"/>
      <c r="K28" s="294"/>
      <c r="L28" s="294"/>
      <c r="M28" s="295"/>
      <c r="N28" s="296"/>
    </row>
    <row r="29" spans="2:14" ht="30.6" customHeight="1" x14ac:dyDescent="0.25">
      <c r="B29" s="287"/>
      <c r="C29" s="494"/>
      <c r="D29" s="494"/>
      <c r="E29" s="287"/>
      <c r="F29" s="293"/>
      <c r="G29" s="293"/>
      <c r="H29" s="293"/>
      <c r="I29" s="293"/>
      <c r="J29" s="294"/>
      <c r="K29" s="294"/>
      <c r="L29" s="494"/>
      <c r="M29" s="494"/>
      <c r="N29" s="494"/>
    </row>
    <row r="30" spans="2:14" s="274" customFormat="1" ht="25.9" customHeight="1" x14ac:dyDescent="0.25">
      <c r="B30" s="493" t="s">
        <v>538</v>
      </c>
      <c r="C30" s="493"/>
      <c r="D30" s="493"/>
      <c r="E30" s="297"/>
      <c r="F30" s="298"/>
      <c r="G30" s="298"/>
      <c r="H30" s="298"/>
      <c r="I30" s="419"/>
      <c r="J30" s="493" t="s">
        <v>467</v>
      </c>
      <c r="K30" s="493"/>
      <c r="L30" s="493"/>
      <c r="M30" s="493"/>
      <c r="N30" s="493"/>
    </row>
    <row r="40" spans="1:14" ht="3" customHeight="1" x14ac:dyDescent="0.25"/>
    <row r="41" spans="1:14" hidden="1" x14ac:dyDescent="0.25"/>
    <row r="42" spans="1:14" hidden="1" x14ac:dyDescent="0.25"/>
    <row r="43" spans="1:14" hidden="1" x14ac:dyDescent="0.25"/>
    <row r="44" spans="1:14" hidden="1" x14ac:dyDescent="0.25"/>
    <row r="45" spans="1:14" hidden="1" x14ac:dyDescent="0.25"/>
    <row r="46" spans="1:14" hidden="1" x14ac:dyDescent="0.25"/>
    <row r="48" spans="1:14" s="259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s="259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259" customFormat="1" ht="25.9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274" customFormat="1" ht="36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22.9" customHeight="1" x14ac:dyDescent="0.25"/>
    <row r="53" spans="1:14" ht="33.75" customHeight="1" x14ac:dyDescent="0.25">
      <c r="A53" s="368"/>
      <c r="B53" s="575" t="s">
        <v>173</v>
      </c>
      <c r="C53" s="576"/>
      <c r="D53" s="578"/>
      <c r="E53" s="578"/>
      <c r="F53" s="578"/>
      <c r="G53" s="578"/>
      <c r="H53" s="578"/>
      <c r="I53" s="578"/>
      <c r="J53" s="576"/>
      <c r="K53" s="576"/>
      <c r="L53" s="576"/>
      <c r="M53" s="579"/>
      <c r="N53" s="576"/>
    </row>
    <row r="54" spans="1:14" s="412" customFormat="1" ht="33.75" customHeight="1" x14ac:dyDescent="0.25">
      <c r="A54" s="369" t="s">
        <v>512</v>
      </c>
      <c r="B54" s="581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2" t="s">
        <v>490</v>
      </c>
    </row>
    <row r="55" spans="1:14" ht="33.75" customHeight="1" thickBot="1" x14ac:dyDescent="0.3">
      <c r="A55" s="368"/>
      <c r="B55" s="583"/>
      <c r="C55" s="580" t="s">
        <v>550</v>
      </c>
      <c r="D55" s="580"/>
      <c r="E55" s="580"/>
      <c r="F55" s="580"/>
      <c r="G55" s="580"/>
      <c r="H55" s="580"/>
      <c r="I55" s="580"/>
      <c r="J55" s="580"/>
      <c r="K55" s="580"/>
      <c r="L55" s="580"/>
      <c r="M55" s="580"/>
      <c r="N55" s="580"/>
    </row>
    <row r="56" spans="1:14" ht="36" customHeight="1" thickBot="1" x14ac:dyDescent="0.3">
      <c r="A56" s="274"/>
      <c r="B56" s="312" t="s">
        <v>175</v>
      </c>
      <c r="C56" s="302"/>
      <c r="D56" s="301" t="s">
        <v>177</v>
      </c>
      <c r="E56" s="301" t="s">
        <v>178</v>
      </c>
      <c r="F56" s="301" t="s">
        <v>179</v>
      </c>
      <c r="G56" s="301" t="s">
        <v>179</v>
      </c>
      <c r="H56" s="301" t="s">
        <v>209</v>
      </c>
      <c r="I56" s="434" t="s">
        <v>209</v>
      </c>
      <c r="J56" s="302" t="s">
        <v>170</v>
      </c>
      <c r="K56" s="301" t="s">
        <v>8</v>
      </c>
      <c r="L56" s="302" t="s">
        <v>278</v>
      </c>
      <c r="M56" s="301" t="s">
        <v>394</v>
      </c>
      <c r="N56" s="313" t="s">
        <v>180</v>
      </c>
    </row>
    <row r="57" spans="1:14" ht="37.5" customHeight="1" x14ac:dyDescent="0.25">
      <c r="B57" s="309" t="s">
        <v>480</v>
      </c>
      <c r="C57" s="310"/>
      <c r="D57" s="80"/>
      <c r="E57" s="238"/>
      <c r="F57" s="82"/>
      <c r="G57" s="82"/>
      <c r="H57" s="82"/>
      <c r="I57" s="82"/>
      <c r="J57" s="82"/>
      <c r="K57" s="82"/>
      <c r="L57" s="82"/>
      <c r="M57" s="83"/>
      <c r="N57" s="314"/>
    </row>
    <row r="58" spans="1:14" ht="38.25" customHeight="1" x14ac:dyDescent="0.25">
      <c r="B58" s="410">
        <v>1</v>
      </c>
      <c r="C58" s="289" t="s">
        <v>434</v>
      </c>
      <c r="D58" s="290" t="s">
        <v>435</v>
      </c>
      <c r="E58" s="290" t="s">
        <v>206</v>
      </c>
      <c r="F58" s="291"/>
      <c r="G58" s="291">
        <v>2000</v>
      </c>
      <c r="H58" s="320">
        <v>2163</v>
      </c>
      <c r="I58" s="320">
        <v>1200</v>
      </c>
      <c r="J58" s="321">
        <v>600</v>
      </c>
      <c r="K58" s="321"/>
      <c r="L58" s="392">
        <v>827139807</v>
      </c>
      <c r="M58" s="321">
        <f>J58</f>
        <v>600</v>
      </c>
      <c r="N58" s="416" t="s">
        <v>519</v>
      </c>
    </row>
    <row r="59" spans="1:14" s="2" customFormat="1" ht="33.75" customHeight="1" x14ac:dyDescent="0.25">
      <c r="A59"/>
      <c r="B59" s="404">
        <f>SUM(B58+1)</f>
        <v>2</v>
      </c>
      <c r="C59" s="311" t="s">
        <v>154</v>
      </c>
      <c r="D59" s="290" t="s">
        <v>329</v>
      </c>
      <c r="E59" s="290" t="s">
        <v>206</v>
      </c>
      <c r="F59" s="291"/>
      <c r="G59" s="291">
        <v>5250</v>
      </c>
      <c r="H59" s="321">
        <v>7234.5</v>
      </c>
      <c r="I59" s="320">
        <v>8800</v>
      </c>
      <c r="J59" s="321">
        <f t="shared" ref="J59:J66" si="4">I59/2</f>
        <v>4400</v>
      </c>
      <c r="K59" s="321"/>
      <c r="L59" s="392">
        <v>827039330</v>
      </c>
      <c r="M59" s="321">
        <f t="shared" ref="M59:M66" si="5">J59</f>
        <v>4400</v>
      </c>
      <c r="N59" s="315"/>
    </row>
    <row r="60" spans="1:14" s="2" customFormat="1" ht="33.75" customHeight="1" x14ac:dyDescent="0.25">
      <c r="A60"/>
      <c r="B60" s="404">
        <f t="shared" ref="B60:B61" si="6">SUM(B59+1)</f>
        <v>3</v>
      </c>
      <c r="C60" s="289" t="s">
        <v>456</v>
      </c>
      <c r="D60" s="290" t="s">
        <v>457</v>
      </c>
      <c r="E60" s="290" t="s">
        <v>206</v>
      </c>
      <c r="F60" s="291"/>
      <c r="G60" s="291"/>
      <c r="H60" s="321">
        <v>3360</v>
      </c>
      <c r="I60" s="320">
        <f t="shared" ref="I60:I66" si="7">H60+(0.04*H60)</f>
        <v>3494.4</v>
      </c>
      <c r="J60" s="321">
        <f t="shared" si="4"/>
        <v>1747.2</v>
      </c>
      <c r="K60" s="321"/>
      <c r="L60" s="392">
        <v>827040320</v>
      </c>
      <c r="M60" s="321">
        <f t="shared" si="5"/>
        <v>1747.2</v>
      </c>
      <c r="N60" s="315"/>
    </row>
    <row r="61" spans="1:14" s="2" customFormat="1" ht="33.75" customHeight="1" x14ac:dyDescent="0.25">
      <c r="A61"/>
      <c r="B61" s="404">
        <f t="shared" si="6"/>
        <v>4</v>
      </c>
      <c r="C61" s="358" t="s">
        <v>437</v>
      </c>
      <c r="D61" s="290" t="s">
        <v>438</v>
      </c>
      <c r="E61" s="290" t="s">
        <v>206</v>
      </c>
      <c r="F61" s="291"/>
      <c r="G61" s="291"/>
      <c r="H61" s="321">
        <v>1946.7</v>
      </c>
      <c r="I61" s="320">
        <f t="shared" si="7"/>
        <v>2024.568</v>
      </c>
      <c r="J61" s="321">
        <f t="shared" si="4"/>
        <v>1012.284</v>
      </c>
      <c r="K61" s="321"/>
      <c r="L61" s="392">
        <v>827040128</v>
      </c>
      <c r="M61" s="321">
        <f t="shared" si="5"/>
        <v>1012.284</v>
      </c>
      <c r="N61" s="315"/>
    </row>
    <row r="62" spans="1:14" s="2" customFormat="1" ht="34.5" customHeight="1" x14ac:dyDescent="0.25">
      <c r="A62"/>
      <c r="B62" s="404">
        <v>5</v>
      </c>
      <c r="C62" s="311" t="s">
        <v>440</v>
      </c>
      <c r="D62" s="290" t="s">
        <v>441</v>
      </c>
      <c r="E62" s="290" t="s">
        <v>206</v>
      </c>
      <c r="F62" s="291"/>
      <c r="G62" s="291"/>
      <c r="H62" s="321">
        <v>2200</v>
      </c>
      <c r="I62" s="320">
        <v>3000</v>
      </c>
      <c r="J62" s="321">
        <f t="shared" si="4"/>
        <v>1500</v>
      </c>
      <c r="K62" s="321"/>
      <c r="L62" s="392">
        <v>827040185</v>
      </c>
      <c r="M62" s="321">
        <f t="shared" si="5"/>
        <v>1500</v>
      </c>
      <c r="N62" s="315"/>
    </row>
    <row r="63" spans="1:14" ht="34.5" customHeight="1" x14ac:dyDescent="0.25">
      <c r="B63" s="410">
        <v>6</v>
      </c>
      <c r="C63" s="311" t="s">
        <v>446</v>
      </c>
      <c r="D63" s="290" t="s">
        <v>445</v>
      </c>
      <c r="E63" s="290" t="s">
        <v>206</v>
      </c>
      <c r="F63" s="291"/>
      <c r="G63" s="291"/>
      <c r="H63" s="321">
        <v>865.2</v>
      </c>
      <c r="I63" s="320">
        <f t="shared" si="7"/>
        <v>899.80799999999999</v>
      </c>
      <c r="J63" s="321">
        <f t="shared" si="4"/>
        <v>449.904</v>
      </c>
      <c r="K63" s="321"/>
      <c r="L63" s="392">
        <v>827141429</v>
      </c>
      <c r="M63" s="321">
        <f t="shared" si="5"/>
        <v>449.904</v>
      </c>
      <c r="N63" s="315"/>
    </row>
    <row r="64" spans="1:14" s="206" customFormat="1" ht="32.25" customHeight="1" x14ac:dyDescent="0.25">
      <c r="A64" s="2"/>
      <c r="B64" s="404">
        <v>7</v>
      </c>
      <c r="C64" s="358" t="s">
        <v>473</v>
      </c>
      <c r="D64" s="290" t="s">
        <v>329</v>
      </c>
      <c r="E64" s="290" t="s">
        <v>206</v>
      </c>
      <c r="F64" s="291"/>
      <c r="G64" s="291"/>
      <c r="H64" s="321">
        <v>3245</v>
      </c>
      <c r="I64" s="320">
        <f t="shared" si="7"/>
        <v>3374.8</v>
      </c>
      <c r="J64" s="321">
        <f t="shared" si="4"/>
        <v>1687.4</v>
      </c>
      <c r="K64" s="321"/>
      <c r="L64" s="392">
        <v>827039640</v>
      </c>
      <c r="M64" s="321">
        <f t="shared" si="5"/>
        <v>1687.4</v>
      </c>
      <c r="N64" s="315"/>
    </row>
    <row r="65" spans="1:14" ht="29.25" customHeight="1" x14ac:dyDescent="0.25">
      <c r="A65" s="2"/>
      <c r="B65" s="405">
        <v>8</v>
      </c>
      <c r="C65" s="358" t="s">
        <v>501</v>
      </c>
      <c r="D65" s="290" t="s">
        <v>329</v>
      </c>
      <c r="E65" s="290" t="s">
        <v>206</v>
      </c>
      <c r="F65" s="291"/>
      <c r="G65" s="291"/>
      <c r="H65" s="321">
        <v>1680</v>
      </c>
      <c r="I65" s="320">
        <f t="shared" si="7"/>
        <v>1747.2</v>
      </c>
      <c r="J65" s="321">
        <f t="shared" si="4"/>
        <v>873.6</v>
      </c>
      <c r="K65" s="321"/>
      <c r="L65" s="392">
        <v>827054291</v>
      </c>
      <c r="M65" s="321">
        <f t="shared" si="5"/>
        <v>873.6</v>
      </c>
      <c r="N65" s="315"/>
    </row>
    <row r="66" spans="1:14" ht="28.5" customHeight="1" x14ac:dyDescent="0.25">
      <c r="A66" s="2"/>
      <c r="B66" s="405">
        <v>9</v>
      </c>
      <c r="C66" s="289" t="s">
        <v>507</v>
      </c>
      <c r="D66" s="290" t="s">
        <v>481</v>
      </c>
      <c r="E66" s="290" t="s">
        <v>206</v>
      </c>
      <c r="F66" s="291"/>
      <c r="G66" s="291"/>
      <c r="H66" s="321">
        <v>3245</v>
      </c>
      <c r="I66" s="320">
        <f t="shared" si="7"/>
        <v>3374.8</v>
      </c>
      <c r="J66" s="321">
        <f t="shared" si="4"/>
        <v>1687.4</v>
      </c>
      <c r="K66" s="321"/>
      <c r="L66" s="392">
        <v>827040282</v>
      </c>
      <c r="M66" s="321">
        <f t="shared" si="5"/>
        <v>1687.4</v>
      </c>
      <c r="N66" s="315"/>
    </row>
    <row r="67" spans="1:14" ht="27.75" customHeight="1" thickBot="1" x14ac:dyDescent="0.3">
      <c r="A67" s="2"/>
      <c r="B67" s="405">
        <v>10</v>
      </c>
      <c r="C67" s="289" t="s">
        <v>540</v>
      </c>
      <c r="D67" s="290" t="s">
        <v>541</v>
      </c>
      <c r="E67" s="290" t="s">
        <v>206</v>
      </c>
      <c r="F67" s="364"/>
      <c r="G67" s="364"/>
      <c r="H67" s="321"/>
      <c r="I67" s="321">
        <v>3000</v>
      </c>
      <c r="J67" s="321">
        <v>1500</v>
      </c>
      <c r="K67" s="365"/>
      <c r="L67" s="383"/>
      <c r="M67" s="321">
        <v>1500</v>
      </c>
      <c r="N67" s="226"/>
    </row>
    <row r="68" spans="1:14" ht="24.75" customHeight="1" thickBot="1" x14ac:dyDescent="0.3">
      <c r="A68" s="206"/>
      <c r="B68" s="316"/>
      <c r="C68" s="498" t="s">
        <v>135</v>
      </c>
      <c r="D68" s="499"/>
      <c r="E68" s="500"/>
      <c r="F68" s="317">
        <f>SUM(F27:F66)</f>
        <v>0</v>
      </c>
      <c r="G68" s="317">
        <f>SUM(G23:G66)</f>
        <v>62905</v>
      </c>
      <c r="H68" s="423">
        <f>SUM(H58:H67)</f>
        <v>25939.4</v>
      </c>
      <c r="I68" s="319"/>
      <c r="J68" s="423">
        <f>SUM(J58:J67)</f>
        <v>15457.788</v>
      </c>
      <c r="K68" s="317">
        <f>SUM(K58:K66)</f>
        <v>0</v>
      </c>
      <c r="L68" s="384"/>
      <c r="M68" s="319">
        <f>SUM(M58:M67)</f>
        <v>15457.788</v>
      </c>
      <c r="N68" s="318"/>
    </row>
    <row r="69" spans="1:14" ht="27" customHeight="1" x14ac:dyDescent="0.25"/>
    <row r="72" spans="1:14" ht="15.75" x14ac:dyDescent="0.25">
      <c r="B72" s="489" t="s">
        <v>186</v>
      </c>
      <c r="C72" s="489"/>
      <c r="F72" s="165"/>
      <c r="G72" s="165"/>
      <c r="H72" s="165"/>
      <c r="I72" s="165"/>
      <c r="J72" s="489" t="s">
        <v>521</v>
      </c>
      <c r="K72" s="489"/>
      <c r="L72" s="489"/>
      <c r="M72" s="489"/>
      <c r="N72" s="286"/>
    </row>
    <row r="73" spans="1:14" x14ac:dyDescent="0.25">
      <c r="B73" s="280"/>
      <c r="C73" s="280"/>
      <c r="D73" s="280"/>
      <c r="E73" s="280"/>
      <c r="F73" s="165"/>
      <c r="G73" s="165"/>
      <c r="H73" s="165"/>
      <c r="I73" s="165"/>
      <c r="J73" s="50"/>
      <c r="K73" s="50"/>
      <c r="L73" s="50"/>
      <c r="M73" s="100"/>
      <c r="N73" s="94"/>
    </row>
    <row r="74" spans="1:14" x14ac:dyDescent="0.25">
      <c r="B74" s="488"/>
      <c r="C74" s="488"/>
      <c r="D74" s="280"/>
      <c r="E74" s="280"/>
      <c r="F74" s="165"/>
      <c r="G74" s="165"/>
      <c r="H74" s="165"/>
      <c r="I74" s="165"/>
      <c r="J74" s="488"/>
      <c r="K74" s="488"/>
      <c r="L74" s="488"/>
      <c r="M74" s="488"/>
      <c r="N74" s="94"/>
    </row>
    <row r="75" spans="1:14" x14ac:dyDescent="0.25">
      <c r="B75" s="292" t="s">
        <v>538</v>
      </c>
      <c r="C75" s="292"/>
      <c r="F75" s="280"/>
      <c r="G75" s="280"/>
      <c r="H75" s="280"/>
      <c r="I75" s="418"/>
      <c r="J75" s="487" t="s">
        <v>467</v>
      </c>
      <c r="K75" s="487"/>
      <c r="L75" s="487"/>
      <c r="M75" s="487"/>
      <c r="N75" s="286"/>
    </row>
  </sheetData>
  <mergeCells count="17">
    <mergeCell ref="C68:E68"/>
    <mergeCell ref="A5:M5"/>
    <mergeCell ref="J75:M75"/>
    <mergeCell ref="B74:C74"/>
    <mergeCell ref="C55:N55"/>
    <mergeCell ref="B72:C72"/>
    <mergeCell ref="B7:N7"/>
    <mergeCell ref="B9:N9"/>
    <mergeCell ref="J74:M74"/>
    <mergeCell ref="J27:N27"/>
    <mergeCell ref="J30:N30"/>
    <mergeCell ref="B30:D30"/>
    <mergeCell ref="B27:D27"/>
    <mergeCell ref="C29:D29"/>
    <mergeCell ref="L29:N29"/>
    <mergeCell ref="J72:M72"/>
    <mergeCell ref="C25:E25"/>
  </mergeCells>
  <pageMargins left="0.11811023622047245" right="0.11811023622047245" top="0" bottom="0" header="0.31496062992125984" footer="0.31496062992125984"/>
  <pageSetup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4"/>
  <sheetViews>
    <sheetView topLeftCell="G32" workbookViewId="0">
      <selection activeCell="G46" sqref="G46"/>
    </sheetView>
  </sheetViews>
  <sheetFormatPr baseColWidth="10" defaultRowHeight="15" x14ac:dyDescent="0.25"/>
  <cols>
    <col min="1" max="1" width="34" customWidth="1"/>
    <col min="2" max="2" width="16.85546875" customWidth="1"/>
    <col min="3" max="3" width="21.28515625" customWidth="1"/>
    <col min="4" max="4" width="18.85546875" customWidth="1"/>
    <col min="5" max="5" width="11.5703125" customWidth="1"/>
    <col min="6" max="6" width="23.42578125" customWidth="1"/>
    <col min="9" max="9" width="34.28515625" bestFit="1" customWidth="1"/>
    <col min="10" max="10" width="19.42578125" customWidth="1"/>
    <col min="11" max="11" width="16.7109375" customWidth="1"/>
  </cols>
  <sheetData>
    <row r="2" spans="1:15" x14ac:dyDescent="0.25">
      <c r="A2" s="114" t="s">
        <v>276</v>
      </c>
    </row>
    <row r="3" spans="1:15" x14ac:dyDescent="0.25">
      <c r="A3" s="114" t="s">
        <v>289</v>
      </c>
    </row>
    <row r="5" spans="1:15" ht="21.75" customHeight="1" x14ac:dyDescent="0.25">
      <c r="A5" s="168" t="s">
        <v>3</v>
      </c>
      <c r="B5" s="169" t="s">
        <v>4</v>
      </c>
      <c r="C5" s="169" t="s">
        <v>277</v>
      </c>
      <c r="D5" s="169" t="s">
        <v>281</v>
      </c>
      <c r="E5" s="169" t="s">
        <v>278</v>
      </c>
      <c r="F5" s="7" t="s">
        <v>14</v>
      </c>
    </row>
    <row r="6" spans="1:15" ht="23.25" customHeight="1" x14ac:dyDescent="0.25">
      <c r="A6" s="66" t="s">
        <v>153</v>
      </c>
      <c r="B6" s="171" t="s">
        <v>280</v>
      </c>
      <c r="C6" s="171" t="s">
        <v>290</v>
      </c>
      <c r="D6" s="66" t="s">
        <v>291</v>
      </c>
      <c r="E6" s="170">
        <v>300</v>
      </c>
      <c r="F6" s="66"/>
    </row>
    <row r="7" spans="1:15" ht="23.25" customHeight="1" x14ac:dyDescent="0.25">
      <c r="A7" s="66" t="s">
        <v>161</v>
      </c>
      <c r="B7" s="171" t="s">
        <v>280</v>
      </c>
      <c r="C7" s="171" t="s">
        <v>290</v>
      </c>
      <c r="D7" s="66" t="s">
        <v>291</v>
      </c>
      <c r="E7" s="170">
        <v>300</v>
      </c>
      <c r="F7" s="66"/>
      <c r="O7">
        <v>700</v>
      </c>
    </row>
    <row r="8" spans="1:15" ht="21" customHeight="1" x14ac:dyDescent="0.25">
      <c r="A8" s="66" t="s">
        <v>162</v>
      </c>
      <c r="B8" s="171" t="s">
        <v>280</v>
      </c>
      <c r="C8" s="171" t="s">
        <v>290</v>
      </c>
      <c r="D8" s="66" t="s">
        <v>291</v>
      </c>
      <c r="E8" s="170">
        <v>300</v>
      </c>
      <c r="F8" s="66"/>
      <c r="O8">
        <v>230</v>
      </c>
    </row>
    <row r="9" spans="1:15" ht="19.5" customHeight="1" x14ac:dyDescent="0.25">
      <c r="A9" s="66" t="s">
        <v>288</v>
      </c>
      <c r="B9" s="171" t="s">
        <v>280</v>
      </c>
      <c r="C9" s="171" t="s">
        <v>290</v>
      </c>
      <c r="D9" s="66" t="s">
        <v>291</v>
      </c>
      <c r="E9" s="170">
        <v>300</v>
      </c>
      <c r="F9" s="66"/>
      <c r="O9">
        <v>167</v>
      </c>
    </row>
    <row r="10" spans="1:15" ht="21" customHeight="1" x14ac:dyDescent="0.25">
      <c r="A10" s="66" t="s">
        <v>274</v>
      </c>
      <c r="B10" s="171" t="s">
        <v>280</v>
      </c>
      <c r="C10" s="171" t="s">
        <v>290</v>
      </c>
      <c r="D10" s="66" t="s">
        <v>291</v>
      </c>
      <c r="E10" s="170">
        <v>300</v>
      </c>
      <c r="F10" s="66"/>
      <c r="O10">
        <v>40</v>
      </c>
    </row>
    <row r="11" spans="1:15" ht="21.75" customHeight="1" x14ac:dyDescent="0.25">
      <c r="A11" s="66"/>
      <c r="B11" s="171"/>
      <c r="C11" s="171"/>
      <c r="D11" s="66"/>
      <c r="E11" s="170"/>
      <c r="F11" s="66"/>
      <c r="O11">
        <v>242</v>
      </c>
    </row>
    <row r="12" spans="1:15" ht="21.75" customHeight="1" x14ac:dyDescent="0.25">
      <c r="A12" s="66"/>
      <c r="B12" s="171"/>
      <c r="C12" s="171"/>
      <c r="D12" s="66"/>
      <c r="E12" s="170"/>
      <c r="F12" s="66"/>
      <c r="O12">
        <v>58</v>
      </c>
    </row>
    <row r="13" spans="1:15" ht="21.75" customHeight="1" x14ac:dyDescent="0.25">
      <c r="A13" s="66"/>
      <c r="B13" s="171"/>
      <c r="C13" s="171"/>
      <c r="D13" s="66"/>
      <c r="E13" s="170"/>
      <c r="F13" s="66"/>
      <c r="O13">
        <v>15</v>
      </c>
    </row>
    <row r="14" spans="1:15" x14ac:dyDescent="0.25">
      <c r="D14" s="172" t="s">
        <v>172</v>
      </c>
      <c r="E14" s="173">
        <f>SUM(E6:E13)</f>
        <v>1500</v>
      </c>
      <c r="O14">
        <v>241</v>
      </c>
    </row>
    <row r="15" spans="1:15" x14ac:dyDescent="0.25">
      <c r="O15">
        <v>19</v>
      </c>
    </row>
    <row r="16" spans="1:15" x14ac:dyDescent="0.25">
      <c r="A16" s="102"/>
      <c r="B16" s="102"/>
      <c r="D16" s="102"/>
      <c r="E16" s="102"/>
      <c r="O16">
        <v>180</v>
      </c>
    </row>
    <row r="17" spans="1:15" x14ac:dyDescent="0.25">
      <c r="A17" s="568" t="s">
        <v>282</v>
      </c>
      <c r="B17" s="568"/>
      <c r="C17" s="114"/>
      <c r="D17" s="568" t="s">
        <v>250</v>
      </c>
      <c r="E17" s="568"/>
      <c r="F17" s="114"/>
      <c r="O17">
        <v>364</v>
      </c>
    </row>
    <row r="18" spans="1:15" x14ac:dyDescent="0.25">
      <c r="A18" s="568"/>
      <c r="B18" s="568"/>
      <c r="C18" s="114"/>
      <c r="D18" s="568"/>
      <c r="E18" s="568"/>
      <c r="F18" s="114"/>
      <c r="O18">
        <v>260</v>
      </c>
    </row>
    <row r="19" spans="1:15" x14ac:dyDescent="0.25">
      <c r="A19" s="568" t="s">
        <v>283</v>
      </c>
      <c r="B19" s="568"/>
      <c r="C19" s="114"/>
      <c r="D19" s="114" t="s">
        <v>284</v>
      </c>
      <c r="E19" s="114"/>
      <c r="F19" s="114"/>
      <c r="O19">
        <v>200</v>
      </c>
    </row>
    <row r="20" spans="1:15" x14ac:dyDescent="0.25">
      <c r="A20" s="164"/>
      <c r="B20" s="164"/>
      <c r="C20" s="114"/>
      <c r="D20" s="114"/>
      <c r="E20" s="114"/>
      <c r="F20" s="114"/>
      <c r="O20">
        <v>620</v>
      </c>
    </row>
    <row r="21" spans="1:15" x14ac:dyDescent="0.25">
      <c r="A21" s="164"/>
      <c r="B21" s="164"/>
      <c r="C21" s="114"/>
      <c r="D21" s="114"/>
      <c r="E21" s="114"/>
      <c r="F21" s="114"/>
      <c r="O21">
        <v>736</v>
      </c>
    </row>
    <row r="22" spans="1:15" x14ac:dyDescent="0.25">
      <c r="A22" s="164"/>
      <c r="B22" s="164"/>
      <c r="C22" s="114"/>
      <c r="D22" s="114"/>
      <c r="E22" s="114"/>
      <c r="F22" s="114"/>
      <c r="O22">
        <v>830</v>
      </c>
    </row>
    <row r="23" spans="1:15" x14ac:dyDescent="0.25">
      <c r="A23" s="164"/>
      <c r="B23" s="164"/>
      <c r="C23" s="114"/>
      <c r="D23" s="114"/>
      <c r="E23" s="114"/>
      <c r="F23" s="114"/>
      <c r="O23">
        <v>150</v>
      </c>
    </row>
    <row r="24" spans="1:15" x14ac:dyDescent="0.25">
      <c r="A24" s="164"/>
      <c r="B24" s="164"/>
      <c r="C24" s="114"/>
      <c r="D24" s="114"/>
      <c r="E24" s="114"/>
      <c r="F24" s="114"/>
      <c r="O24">
        <v>360</v>
      </c>
    </row>
    <row r="25" spans="1:15" x14ac:dyDescent="0.25">
      <c r="O25">
        <v>297</v>
      </c>
    </row>
    <row r="26" spans="1:15" x14ac:dyDescent="0.25">
      <c r="O26">
        <v>580</v>
      </c>
    </row>
    <row r="27" spans="1:15" x14ac:dyDescent="0.25">
      <c r="O27">
        <v>150</v>
      </c>
    </row>
    <row r="28" spans="1:15" x14ac:dyDescent="0.25">
      <c r="O28">
        <v>1524</v>
      </c>
    </row>
    <row r="29" spans="1:15" x14ac:dyDescent="0.25">
      <c r="O29">
        <v>144</v>
      </c>
    </row>
    <row r="30" spans="1:15" x14ac:dyDescent="0.25">
      <c r="O30">
        <v>105</v>
      </c>
    </row>
    <row r="31" spans="1:15" x14ac:dyDescent="0.25">
      <c r="O31">
        <v>363</v>
      </c>
    </row>
    <row r="32" spans="1:15" x14ac:dyDescent="0.25">
      <c r="O32">
        <v>180</v>
      </c>
    </row>
    <row r="33" spans="1:15" x14ac:dyDescent="0.25">
      <c r="A33" s="114" t="s">
        <v>276</v>
      </c>
      <c r="O33">
        <v>242</v>
      </c>
    </row>
    <row r="34" spans="1:15" ht="15.75" thickBot="1" x14ac:dyDescent="0.3">
      <c r="A34" s="114" t="s">
        <v>289</v>
      </c>
      <c r="O34">
        <v>1540</v>
      </c>
    </row>
    <row r="35" spans="1:15" ht="24" thickBot="1" x14ac:dyDescent="0.4">
      <c r="I35" s="565" t="s">
        <v>358</v>
      </c>
      <c r="J35" s="566"/>
      <c r="K35" s="567"/>
      <c r="O35">
        <v>980</v>
      </c>
    </row>
    <row r="36" spans="1:15" x14ac:dyDescent="0.25">
      <c r="A36" s="168" t="s">
        <v>3</v>
      </c>
      <c r="B36" s="169" t="s">
        <v>4</v>
      </c>
      <c r="C36" s="169" t="s">
        <v>277</v>
      </c>
      <c r="D36" s="169" t="s">
        <v>281</v>
      </c>
      <c r="E36" s="169" t="s">
        <v>278</v>
      </c>
      <c r="F36" s="7" t="s">
        <v>14</v>
      </c>
      <c r="I36" s="12" t="s">
        <v>328</v>
      </c>
      <c r="J36" s="12" t="s">
        <v>359</v>
      </c>
      <c r="K36" s="12" t="s">
        <v>360</v>
      </c>
      <c r="O36">
        <v>35</v>
      </c>
    </row>
    <row r="37" spans="1:15" ht="18" customHeight="1" x14ac:dyDescent="0.25">
      <c r="A37" s="66" t="s">
        <v>162</v>
      </c>
      <c r="B37" s="171" t="s">
        <v>280</v>
      </c>
      <c r="C37" s="171" t="s">
        <v>292</v>
      </c>
      <c r="D37" s="66" t="s">
        <v>293</v>
      </c>
      <c r="E37" s="170">
        <v>300</v>
      </c>
      <c r="F37" s="66"/>
      <c r="I37" s="66" t="s">
        <v>361</v>
      </c>
      <c r="J37" s="170">
        <v>13445960</v>
      </c>
      <c r="K37" s="170">
        <v>7113879</v>
      </c>
      <c r="O37">
        <v>176</v>
      </c>
    </row>
    <row r="38" spans="1:15" ht="18.75" customHeight="1" x14ac:dyDescent="0.25">
      <c r="A38" s="66" t="s">
        <v>275</v>
      </c>
      <c r="B38" s="171" t="s">
        <v>280</v>
      </c>
      <c r="C38" s="171" t="s">
        <v>292</v>
      </c>
      <c r="D38" s="66" t="s">
        <v>293</v>
      </c>
      <c r="E38" s="170">
        <v>300</v>
      </c>
      <c r="F38" s="66"/>
      <c r="I38" s="66" t="s">
        <v>362</v>
      </c>
      <c r="J38" s="170">
        <v>2884000</v>
      </c>
      <c r="K38" s="170">
        <v>1783934</v>
      </c>
      <c r="O38">
        <v>290.23</v>
      </c>
    </row>
    <row r="39" spans="1:15" ht="16.5" customHeight="1" x14ac:dyDescent="0.25">
      <c r="A39" s="66"/>
      <c r="B39" s="171"/>
      <c r="C39" s="171"/>
      <c r="D39" s="66"/>
      <c r="E39" s="170"/>
      <c r="F39" s="66"/>
      <c r="I39" s="66" t="s">
        <v>94</v>
      </c>
      <c r="J39" s="170">
        <v>4363000</v>
      </c>
      <c r="K39" s="170">
        <v>2355670</v>
      </c>
      <c r="O39">
        <v>109.5</v>
      </c>
    </row>
    <row r="40" spans="1:15" ht="18.75" customHeight="1" x14ac:dyDescent="0.25">
      <c r="A40" s="66"/>
      <c r="B40" s="171"/>
      <c r="C40" s="171"/>
      <c r="D40" s="66"/>
      <c r="E40" s="170"/>
      <c r="F40" s="66"/>
      <c r="I40" s="66" t="s">
        <v>363</v>
      </c>
      <c r="J40" s="170">
        <v>2060000</v>
      </c>
      <c r="K40" s="170">
        <v>1390122</v>
      </c>
      <c r="O40">
        <v>700</v>
      </c>
    </row>
    <row r="41" spans="1:15" x14ac:dyDescent="0.25">
      <c r="A41" s="66"/>
      <c r="B41" s="171"/>
      <c r="C41" s="171"/>
      <c r="D41" s="66"/>
      <c r="E41" s="170"/>
      <c r="F41" s="66"/>
      <c r="I41" s="66" t="s">
        <v>364</v>
      </c>
      <c r="J41" s="170">
        <v>533000</v>
      </c>
      <c r="K41" s="170">
        <v>30000</v>
      </c>
      <c r="O41">
        <v>250</v>
      </c>
    </row>
    <row r="42" spans="1:15" x14ac:dyDescent="0.25">
      <c r="A42" s="66"/>
      <c r="B42" s="171"/>
      <c r="C42" s="171"/>
      <c r="D42" s="66"/>
      <c r="E42" s="170"/>
      <c r="F42" s="66"/>
      <c r="I42" s="66" t="s">
        <v>365</v>
      </c>
      <c r="J42" s="170">
        <v>10690000</v>
      </c>
      <c r="K42" s="170">
        <v>3002892</v>
      </c>
      <c r="O42">
        <v>118</v>
      </c>
    </row>
    <row r="43" spans="1:15" x14ac:dyDescent="0.25">
      <c r="A43" s="66"/>
      <c r="B43" s="171"/>
      <c r="C43" s="171"/>
      <c r="D43" s="66"/>
      <c r="E43" s="170"/>
      <c r="F43" s="66"/>
      <c r="I43" s="66" t="s">
        <v>366</v>
      </c>
      <c r="J43" s="170">
        <v>0</v>
      </c>
      <c r="K43" s="170">
        <f>SUM(J43)</f>
        <v>0</v>
      </c>
      <c r="O43">
        <v>1499.88</v>
      </c>
    </row>
    <row r="44" spans="1:15" x14ac:dyDescent="0.25">
      <c r="A44" s="66"/>
      <c r="B44" s="171"/>
      <c r="C44" s="171"/>
      <c r="D44" s="66"/>
      <c r="E44" s="170"/>
      <c r="F44" s="66"/>
      <c r="I44" s="66" t="s">
        <v>367</v>
      </c>
      <c r="J44" s="170">
        <v>0</v>
      </c>
      <c r="K44" s="170">
        <f>SUM(J44)</f>
        <v>0</v>
      </c>
      <c r="O44">
        <v>1751</v>
      </c>
    </row>
    <row r="45" spans="1:15" x14ac:dyDescent="0.25">
      <c r="D45" s="174" t="s">
        <v>172</v>
      </c>
      <c r="E45" s="173">
        <f>SUM(E37:E44)</f>
        <v>600</v>
      </c>
      <c r="I45" s="66" t="s">
        <v>368</v>
      </c>
      <c r="J45" s="170">
        <v>2130000</v>
      </c>
      <c r="K45" s="170">
        <v>78285</v>
      </c>
      <c r="O45">
        <v>1751</v>
      </c>
    </row>
    <row r="46" spans="1:15" x14ac:dyDescent="0.25">
      <c r="I46" s="66"/>
      <c r="J46" s="170"/>
      <c r="K46" s="170"/>
      <c r="O46">
        <v>1751</v>
      </c>
    </row>
    <row r="47" spans="1:15" x14ac:dyDescent="0.25">
      <c r="A47" s="102"/>
      <c r="B47" s="102"/>
      <c r="D47" s="102"/>
      <c r="E47" s="102"/>
      <c r="I47" s="66" t="s">
        <v>172</v>
      </c>
      <c r="J47" s="170">
        <f>SUM(J37:J46)</f>
        <v>36105960</v>
      </c>
      <c r="K47" s="170">
        <v>15754782</v>
      </c>
      <c r="O47">
        <v>1751</v>
      </c>
    </row>
    <row r="48" spans="1:15" x14ac:dyDescent="0.25">
      <c r="A48" s="568" t="s">
        <v>282</v>
      </c>
      <c r="B48" s="568"/>
      <c r="C48" s="114"/>
      <c r="D48" s="568" t="s">
        <v>250</v>
      </c>
      <c r="E48" s="568"/>
      <c r="F48" s="114"/>
      <c r="O48">
        <v>1513.8</v>
      </c>
    </row>
    <row r="49" spans="1:15" x14ac:dyDescent="0.25">
      <c r="A49" s="568"/>
      <c r="B49" s="568"/>
      <c r="C49" s="114"/>
      <c r="D49" s="568"/>
      <c r="E49" s="568"/>
      <c r="F49" s="114"/>
    </row>
    <row r="50" spans="1:15" x14ac:dyDescent="0.25">
      <c r="A50" s="568" t="s">
        <v>283</v>
      </c>
      <c r="B50" s="568"/>
      <c r="C50" s="114"/>
      <c r="D50" s="114" t="s">
        <v>284</v>
      </c>
      <c r="E50" s="114"/>
      <c r="F50" s="114"/>
      <c r="O50">
        <f>SUM(O7:O49)</f>
        <v>23213.41</v>
      </c>
    </row>
    <row r="51" spans="1:15" x14ac:dyDescent="0.25">
      <c r="A51" s="164"/>
      <c r="B51" s="164"/>
      <c r="C51" s="114"/>
      <c r="D51" s="114"/>
      <c r="E51" s="114"/>
      <c r="F51" s="114"/>
      <c r="O51">
        <v>16400</v>
      </c>
    </row>
    <row r="52" spans="1:15" x14ac:dyDescent="0.25">
      <c r="A52" s="164"/>
      <c r="B52" s="164"/>
      <c r="C52" s="114"/>
      <c r="D52" s="114"/>
      <c r="E52" s="114"/>
      <c r="F52" s="114"/>
    </row>
    <row r="53" spans="1:15" x14ac:dyDescent="0.25">
      <c r="A53" s="164"/>
      <c r="B53" s="164"/>
      <c r="C53" s="114"/>
      <c r="D53" s="114"/>
      <c r="E53" s="114"/>
      <c r="F53" s="114"/>
    </row>
    <row r="54" spans="1:15" x14ac:dyDescent="0.25">
      <c r="A54" s="164"/>
      <c r="B54" s="164"/>
      <c r="C54" s="114"/>
      <c r="D54" s="114"/>
      <c r="E54" s="114"/>
      <c r="F54" s="114"/>
    </row>
    <row r="55" spans="1:15" x14ac:dyDescent="0.25">
      <c r="A55" s="164"/>
      <c r="B55" s="164"/>
      <c r="C55" s="114"/>
      <c r="D55" s="114"/>
      <c r="E55" s="114"/>
      <c r="F55" s="114"/>
    </row>
    <row r="56" spans="1:15" x14ac:dyDescent="0.25">
      <c r="A56" s="164"/>
      <c r="B56" s="164"/>
      <c r="C56" s="114"/>
      <c r="D56" s="114"/>
      <c r="E56" s="114"/>
      <c r="F56" s="114"/>
    </row>
    <row r="57" spans="1:15" x14ac:dyDescent="0.25">
      <c r="A57" s="164"/>
      <c r="B57" s="164"/>
      <c r="C57" s="114"/>
      <c r="D57" s="114"/>
      <c r="E57" s="114"/>
      <c r="F57" s="114"/>
    </row>
    <row r="58" spans="1:15" x14ac:dyDescent="0.25">
      <c r="A58" s="164"/>
      <c r="B58" s="164"/>
      <c r="C58" s="114"/>
      <c r="D58" s="114"/>
      <c r="E58" s="114"/>
      <c r="F58" s="114"/>
    </row>
    <row r="59" spans="1:15" x14ac:dyDescent="0.25">
      <c r="A59" s="164"/>
      <c r="B59" s="164"/>
      <c r="C59" s="114"/>
      <c r="D59" s="114"/>
      <c r="E59" s="114"/>
      <c r="F59" s="114"/>
    </row>
    <row r="60" spans="1:15" x14ac:dyDescent="0.25">
      <c r="A60" s="164"/>
      <c r="B60" s="164"/>
      <c r="C60" s="114"/>
      <c r="D60" s="114"/>
      <c r="E60" s="114"/>
      <c r="F60" s="114"/>
    </row>
    <row r="61" spans="1:15" x14ac:dyDescent="0.25">
      <c r="A61" s="164"/>
      <c r="B61" s="164"/>
      <c r="C61" s="114"/>
      <c r="D61" s="114"/>
      <c r="E61" s="114"/>
      <c r="F61" s="114"/>
    </row>
    <row r="67" spans="1:6" x14ac:dyDescent="0.25">
      <c r="A67" s="114" t="s">
        <v>276</v>
      </c>
    </row>
    <row r="68" spans="1:6" x14ac:dyDescent="0.25">
      <c r="A68" s="114" t="s">
        <v>289</v>
      </c>
    </row>
    <row r="70" spans="1:6" x14ac:dyDescent="0.25">
      <c r="A70" s="168" t="s">
        <v>3</v>
      </c>
      <c r="B70" s="169" t="s">
        <v>4</v>
      </c>
      <c r="C70" s="169" t="s">
        <v>277</v>
      </c>
      <c r="D70" s="169" t="s">
        <v>281</v>
      </c>
      <c r="E70" s="169" t="s">
        <v>278</v>
      </c>
      <c r="F70" s="7" t="s">
        <v>14</v>
      </c>
    </row>
    <row r="71" spans="1:6" ht="18.75" customHeight="1" x14ac:dyDescent="0.25">
      <c r="A71" s="66" t="s">
        <v>151</v>
      </c>
      <c r="B71" s="171" t="s">
        <v>280</v>
      </c>
      <c r="C71" s="171" t="s">
        <v>294</v>
      </c>
      <c r="D71" s="66" t="s">
        <v>295</v>
      </c>
      <c r="E71" s="170">
        <v>300</v>
      </c>
      <c r="F71" s="66"/>
    </row>
    <row r="72" spans="1:6" ht="18" customHeight="1" x14ac:dyDescent="0.25">
      <c r="A72" s="66" t="s">
        <v>296</v>
      </c>
      <c r="B72" s="171" t="s">
        <v>280</v>
      </c>
      <c r="C72" s="171" t="s">
        <v>294</v>
      </c>
      <c r="D72" s="66" t="s">
        <v>295</v>
      </c>
      <c r="E72" s="170">
        <v>300</v>
      </c>
      <c r="F72" s="66"/>
    </row>
    <row r="73" spans="1:6" ht="18" customHeight="1" x14ac:dyDescent="0.25">
      <c r="A73" s="66" t="s">
        <v>297</v>
      </c>
      <c r="B73" s="171" t="s">
        <v>280</v>
      </c>
      <c r="C73" s="171" t="s">
        <v>294</v>
      </c>
      <c r="D73" s="66" t="s">
        <v>295</v>
      </c>
      <c r="E73" s="170">
        <v>300</v>
      </c>
      <c r="F73" s="66"/>
    </row>
    <row r="74" spans="1:6" ht="18" customHeight="1" x14ac:dyDescent="0.25">
      <c r="A74" s="66" t="s">
        <v>298</v>
      </c>
      <c r="B74" s="171" t="s">
        <v>280</v>
      </c>
      <c r="C74" s="171" t="s">
        <v>294</v>
      </c>
      <c r="D74" s="66" t="s">
        <v>295</v>
      </c>
      <c r="E74" s="170">
        <v>300</v>
      </c>
      <c r="F74" s="66"/>
    </row>
    <row r="75" spans="1:6" x14ac:dyDescent="0.25">
      <c r="A75" s="66" t="s">
        <v>279</v>
      </c>
      <c r="B75" s="171" t="s">
        <v>280</v>
      </c>
      <c r="C75" s="171" t="s">
        <v>294</v>
      </c>
      <c r="D75" s="66" t="s">
        <v>295</v>
      </c>
      <c r="E75" s="170">
        <v>300</v>
      </c>
      <c r="F75" s="66"/>
    </row>
    <row r="76" spans="1:6" x14ac:dyDescent="0.25">
      <c r="A76" s="66"/>
      <c r="B76" s="171"/>
      <c r="C76" s="171"/>
      <c r="D76" s="66"/>
      <c r="E76" s="170"/>
      <c r="F76" s="66"/>
    </row>
    <row r="77" spans="1:6" x14ac:dyDescent="0.25">
      <c r="A77" s="66"/>
      <c r="B77" s="171"/>
      <c r="C77" s="171"/>
      <c r="D77" s="66"/>
      <c r="E77" s="170"/>
      <c r="F77" s="66"/>
    </row>
    <row r="78" spans="1:6" x14ac:dyDescent="0.25">
      <c r="A78" s="66"/>
      <c r="B78" s="171"/>
      <c r="C78" s="171"/>
      <c r="D78" s="66"/>
      <c r="E78" s="170"/>
      <c r="F78" s="66"/>
    </row>
    <row r="79" spans="1:6" x14ac:dyDescent="0.25">
      <c r="D79" s="174" t="s">
        <v>172</v>
      </c>
      <c r="E79" s="173">
        <f>SUM(E71:E78)</f>
        <v>1500</v>
      </c>
    </row>
    <row r="81" spans="1:6" x14ac:dyDescent="0.25">
      <c r="A81" s="102"/>
      <c r="B81" s="102"/>
      <c r="D81" s="102"/>
      <c r="E81" s="102"/>
    </row>
    <row r="82" spans="1:6" x14ac:dyDescent="0.25">
      <c r="A82" s="568" t="s">
        <v>282</v>
      </c>
      <c r="B82" s="568"/>
      <c r="C82" s="114"/>
      <c r="D82" s="568" t="s">
        <v>250</v>
      </c>
      <c r="E82" s="568"/>
      <c r="F82" s="114"/>
    </row>
    <row r="83" spans="1:6" x14ac:dyDescent="0.25">
      <c r="A83" s="568"/>
      <c r="B83" s="568"/>
      <c r="C83" s="114"/>
      <c r="D83" s="568"/>
      <c r="E83" s="568"/>
      <c r="F83" s="114"/>
    </row>
    <row r="84" spans="1:6" x14ac:dyDescent="0.25">
      <c r="A84" s="568" t="s">
        <v>283</v>
      </c>
      <c r="B84" s="568"/>
      <c r="C84" s="114"/>
      <c r="D84" s="114" t="s">
        <v>284</v>
      </c>
      <c r="E84" s="114"/>
      <c r="F84" s="114"/>
    </row>
    <row r="85" spans="1:6" x14ac:dyDescent="0.25">
      <c r="A85" s="164"/>
      <c r="B85" s="164"/>
      <c r="C85" s="114"/>
      <c r="D85" s="114"/>
      <c r="E85" s="114"/>
      <c r="F85" s="114"/>
    </row>
    <row r="86" spans="1:6" x14ac:dyDescent="0.25">
      <c r="A86" s="164"/>
      <c r="B86" s="164"/>
      <c r="C86" s="114"/>
      <c r="D86" s="114"/>
      <c r="E86" s="114"/>
      <c r="F86" s="114"/>
    </row>
    <row r="87" spans="1:6" x14ac:dyDescent="0.25">
      <c r="A87" s="164"/>
      <c r="B87" s="164"/>
      <c r="C87" s="114"/>
      <c r="D87" s="114"/>
      <c r="E87" s="114"/>
      <c r="F87" s="114"/>
    </row>
    <row r="88" spans="1:6" x14ac:dyDescent="0.25">
      <c r="A88" s="164"/>
      <c r="B88" s="164"/>
      <c r="C88" s="114"/>
      <c r="D88" s="114"/>
      <c r="E88" s="114"/>
      <c r="F88" s="114"/>
    </row>
    <row r="89" spans="1:6" x14ac:dyDescent="0.25">
      <c r="A89" s="164"/>
      <c r="B89" s="164"/>
      <c r="C89" s="114"/>
      <c r="D89" s="114"/>
      <c r="E89" s="114"/>
      <c r="F89" s="114"/>
    </row>
    <row r="90" spans="1:6" x14ac:dyDescent="0.25">
      <c r="A90" s="164"/>
      <c r="B90" s="164"/>
      <c r="C90" s="114"/>
      <c r="D90" s="114"/>
      <c r="E90" s="114"/>
      <c r="F90" s="114"/>
    </row>
    <row r="91" spans="1:6" x14ac:dyDescent="0.25">
      <c r="A91" s="164"/>
      <c r="B91" s="164"/>
      <c r="C91" s="114"/>
      <c r="D91" s="114"/>
      <c r="E91" s="114"/>
      <c r="F91" s="114"/>
    </row>
    <row r="92" spans="1:6" x14ac:dyDescent="0.25">
      <c r="A92" s="164"/>
      <c r="B92" s="164"/>
      <c r="C92" s="114"/>
      <c r="D92" s="114"/>
      <c r="E92" s="114"/>
      <c r="F92" s="114"/>
    </row>
    <row r="93" spans="1:6" x14ac:dyDescent="0.25">
      <c r="A93" s="164"/>
      <c r="B93" s="164"/>
      <c r="C93" s="114"/>
      <c r="D93" s="114"/>
      <c r="E93" s="114"/>
      <c r="F93" s="114"/>
    </row>
    <row r="94" spans="1:6" x14ac:dyDescent="0.25">
      <c r="A94" s="164"/>
      <c r="B94" s="164"/>
      <c r="C94" s="114"/>
      <c r="D94" s="114"/>
      <c r="E94" s="114"/>
      <c r="F94" s="114"/>
    </row>
    <row r="95" spans="1:6" x14ac:dyDescent="0.25">
      <c r="A95" s="164"/>
      <c r="B95" s="164"/>
      <c r="C95" s="114"/>
      <c r="D95" s="114"/>
      <c r="E95" s="114"/>
      <c r="F95" s="114"/>
    </row>
    <row r="96" spans="1:6" x14ac:dyDescent="0.25">
      <c r="A96" s="164"/>
      <c r="B96" s="164"/>
      <c r="C96" s="114"/>
      <c r="D96" s="114"/>
      <c r="E96" s="114"/>
      <c r="F96" s="114"/>
    </row>
    <row r="101" spans="1:6" x14ac:dyDescent="0.25">
      <c r="A101" s="114" t="s">
        <v>276</v>
      </c>
    </row>
    <row r="102" spans="1:6" x14ac:dyDescent="0.25">
      <c r="A102" s="114" t="s">
        <v>289</v>
      </c>
    </row>
    <row r="104" spans="1:6" x14ac:dyDescent="0.25">
      <c r="A104" s="168" t="s">
        <v>3</v>
      </c>
      <c r="B104" s="169" t="s">
        <v>4</v>
      </c>
      <c r="C104" s="169" t="s">
        <v>277</v>
      </c>
      <c r="D104" s="169" t="s">
        <v>281</v>
      </c>
      <c r="E104" s="169" t="s">
        <v>278</v>
      </c>
      <c r="F104" s="7" t="s">
        <v>14</v>
      </c>
    </row>
    <row r="105" spans="1:6" ht="18" customHeight="1" x14ac:dyDescent="0.25">
      <c r="A105" s="66" t="s">
        <v>287</v>
      </c>
      <c r="B105" s="171" t="s">
        <v>280</v>
      </c>
      <c r="C105" s="171" t="s">
        <v>285</v>
      </c>
      <c r="D105" s="66" t="s">
        <v>286</v>
      </c>
      <c r="E105" s="170">
        <v>300</v>
      </c>
      <c r="F105" s="66"/>
    </row>
    <row r="106" spans="1:6" ht="18.75" customHeight="1" x14ac:dyDescent="0.25">
      <c r="A106" s="66" t="s">
        <v>274</v>
      </c>
      <c r="B106" s="171" t="s">
        <v>280</v>
      </c>
      <c r="C106" s="171" t="s">
        <v>285</v>
      </c>
      <c r="D106" s="66" t="s">
        <v>286</v>
      </c>
      <c r="E106" s="170">
        <v>300</v>
      </c>
      <c r="F106" s="66"/>
    </row>
    <row r="107" spans="1:6" ht="18.75" customHeight="1" x14ac:dyDescent="0.25">
      <c r="A107" s="66" t="s">
        <v>146</v>
      </c>
      <c r="B107" s="171" t="s">
        <v>280</v>
      </c>
      <c r="C107" s="171" t="s">
        <v>285</v>
      </c>
      <c r="D107" s="66" t="s">
        <v>286</v>
      </c>
      <c r="E107" s="170">
        <v>300</v>
      </c>
      <c r="F107" s="66"/>
    </row>
    <row r="108" spans="1:6" ht="20.25" customHeight="1" x14ac:dyDescent="0.25">
      <c r="A108" s="66" t="s">
        <v>155</v>
      </c>
      <c r="B108" s="171" t="s">
        <v>280</v>
      </c>
      <c r="C108" s="171" t="s">
        <v>285</v>
      </c>
      <c r="D108" s="66" t="s">
        <v>286</v>
      </c>
      <c r="E108" s="170">
        <v>300</v>
      </c>
      <c r="F108" s="66"/>
    </row>
    <row r="109" spans="1:6" x14ac:dyDescent="0.25">
      <c r="A109" s="66"/>
      <c r="B109" s="171"/>
      <c r="C109" s="171"/>
      <c r="D109" s="66"/>
      <c r="E109" s="170"/>
      <c r="F109" s="66"/>
    </row>
    <row r="110" spans="1:6" x14ac:dyDescent="0.25">
      <c r="A110" s="66"/>
      <c r="B110" s="171"/>
      <c r="C110" s="171"/>
      <c r="D110" s="66"/>
      <c r="E110" s="170"/>
      <c r="F110" s="66"/>
    </row>
    <row r="111" spans="1:6" x14ac:dyDescent="0.25">
      <c r="A111" s="66"/>
      <c r="B111" s="171"/>
      <c r="C111" s="171"/>
      <c r="D111" s="66"/>
      <c r="E111" s="170"/>
      <c r="F111" s="66"/>
    </row>
    <row r="112" spans="1:6" x14ac:dyDescent="0.25">
      <c r="A112" s="66"/>
      <c r="B112" s="171"/>
      <c r="C112" s="171"/>
      <c r="D112" s="66"/>
      <c r="E112" s="170"/>
      <c r="F112" s="66"/>
    </row>
    <row r="113" spans="1:6" x14ac:dyDescent="0.25">
      <c r="D113" s="174" t="s">
        <v>172</v>
      </c>
      <c r="E113" s="173">
        <f>SUM(E105:E112)</f>
        <v>1200</v>
      </c>
    </row>
    <row r="115" spans="1:6" x14ac:dyDescent="0.25">
      <c r="A115" s="102"/>
      <c r="B115" s="102"/>
      <c r="D115" s="102"/>
      <c r="E115" s="102"/>
    </row>
    <row r="116" spans="1:6" x14ac:dyDescent="0.25">
      <c r="A116" s="568" t="s">
        <v>282</v>
      </c>
      <c r="B116" s="568"/>
      <c r="C116" s="114"/>
      <c r="D116" s="568" t="s">
        <v>250</v>
      </c>
      <c r="E116" s="568"/>
      <c r="F116" s="114"/>
    </row>
    <row r="117" spans="1:6" x14ac:dyDescent="0.25">
      <c r="A117" s="568"/>
      <c r="B117" s="568"/>
      <c r="C117" s="114"/>
      <c r="D117" s="568"/>
      <c r="E117" s="568"/>
      <c r="F117" s="114"/>
    </row>
    <row r="118" spans="1:6" x14ac:dyDescent="0.25">
      <c r="A118" s="568" t="s">
        <v>283</v>
      </c>
      <c r="B118" s="568"/>
      <c r="C118" s="114"/>
      <c r="D118" s="114" t="s">
        <v>284</v>
      </c>
      <c r="E118" s="114"/>
      <c r="F118" s="114"/>
    </row>
    <row r="119" spans="1:6" x14ac:dyDescent="0.25">
      <c r="A119" s="164"/>
      <c r="B119" s="164"/>
      <c r="C119" s="114"/>
      <c r="D119" s="114"/>
      <c r="E119" s="114"/>
      <c r="F119" s="114"/>
    </row>
    <row r="120" spans="1:6" x14ac:dyDescent="0.25">
      <c r="A120" s="164"/>
      <c r="B120" s="164"/>
      <c r="C120" s="114"/>
      <c r="D120" s="114"/>
      <c r="E120" s="114"/>
      <c r="F120" s="114"/>
    </row>
    <row r="121" spans="1:6" x14ac:dyDescent="0.25">
      <c r="A121" s="164"/>
      <c r="B121" s="164"/>
      <c r="C121" s="114"/>
      <c r="D121" s="114"/>
      <c r="E121" s="114"/>
      <c r="F121" s="114"/>
    </row>
    <row r="122" spans="1:6" x14ac:dyDescent="0.25">
      <c r="A122" s="164"/>
      <c r="B122" s="164"/>
      <c r="C122" s="114"/>
      <c r="D122" s="114"/>
      <c r="E122" s="114"/>
      <c r="F122" s="114"/>
    </row>
    <row r="123" spans="1:6" x14ac:dyDescent="0.25">
      <c r="A123" s="164"/>
      <c r="B123" s="164"/>
      <c r="C123" s="114"/>
      <c r="D123" s="114"/>
      <c r="E123" s="114"/>
      <c r="F123" s="114"/>
    </row>
    <row r="124" spans="1:6" x14ac:dyDescent="0.25">
      <c r="A124" s="164"/>
      <c r="B124" s="164"/>
      <c r="C124" s="114"/>
      <c r="D124" s="114"/>
      <c r="E124" s="114"/>
      <c r="F124" s="114"/>
    </row>
    <row r="125" spans="1:6" x14ac:dyDescent="0.25">
      <c r="A125" s="164"/>
      <c r="B125" s="164"/>
      <c r="C125" s="114"/>
      <c r="D125" s="114"/>
      <c r="E125" s="114"/>
      <c r="F125" s="114"/>
    </row>
    <row r="126" spans="1:6" x14ac:dyDescent="0.25">
      <c r="A126" s="164"/>
      <c r="B126" s="164"/>
      <c r="C126" s="114"/>
      <c r="D126" s="114"/>
      <c r="E126" s="114"/>
      <c r="F126" s="114"/>
    </row>
    <row r="127" spans="1:6" x14ac:dyDescent="0.25">
      <c r="A127" s="164"/>
      <c r="B127" s="164"/>
      <c r="C127" s="114"/>
      <c r="D127" s="114"/>
      <c r="E127" s="114"/>
      <c r="F127" s="114"/>
    </row>
    <row r="128" spans="1:6" x14ac:dyDescent="0.25">
      <c r="A128" s="164"/>
      <c r="B128" s="164"/>
      <c r="C128" s="114"/>
      <c r="D128" s="114"/>
      <c r="E128" s="114"/>
      <c r="F128" s="114"/>
    </row>
    <row r="129" spans="1:6" x14ac:dyDescent="0.25">
      <c r="A129" s="164"/>
      <c r="B129" s="164"/>
      <c r="C129" s="114"/>
      <c r="D129" s="114"/>
      <c r="E129" s="114"/>
      <c r="F129" s="114"/>
    </row>
    <row r="135" spans="1:6" x14ac:dyDescent="0.25">
      <c r="A135" s="114" t="s">
        <v>276</v>
      </c>
    </row>
    <row r="136" spans="1:6" x14ac:dyDescent="0.25">
      <c r="A136" s="114" t="s">
        <v>289</v>
      </c>
    </row>
    <row r="138" spans="1:6" x14ac:dyDescent="0.25">
      <c r="A138" s="168" t="s">
        <v>3</v>
      </c>
      <c r="B138" s="169" t="s">
        <v>4</v>
      </c>
      <c r="C138" s="169" t="s">
        <v>277</v>
      </c>
      <c r="D138" s="169" t="s">
        <v>281</v>
      </c>
      <c r="E138" s="169" t="s">
        <v>278</v>
      </c>
      <c r="F138" s="7" t="s">
        <v>14</v>
      </c>
    </row>
    <row r="139" spans="1:6" ht="18" customHeight="1" x14ac:dyDescent="0.25">
      <c r="A139" s="66" t="s">
        <v>162</v>
      </c>
      <c r="B139" s="171" t="s">
        <v>280</v>
      </c>
      <c r="C139" s="171" t="s">
        <v>299</v>
      </c>
      <c r="D139" s="66" t="s">
        <v>300</v>
      </c>
      <c r="E139" s="170">
        <v>300</v>
      </c>
      <c r="F139" s="66"/>
    </row>
    <row r="140" spans="1:6" ht="18" customHeight="1" x14ac:dyDescent="0.25">
      <c r="A140" s="66" t="s">
        <v>301</v>
      </c>
      <c r="B140" s="171" t="s">
        <v>280</v>
      </c>
      <c r="C140" s="171" t="s">
        <v>299</v>
      </c>
      <c r="D140" s="66" t="s">
        <v>300</v>
      </c>
      <c r="E140" s="170">
        <v>300</v>
      </c>
      <c r="F140" s="66"/>
    </row>
    <row r="141" spans="1:6" ht="18" customHeight="1" x14ac:dyDescent="0.25">
      <c r="A141" s="66"/>
      <c r="B141" s="171"/>
      <c r="C141" s="171"/>
      <c r="D141" s="66"/>
      <c r="E141" s="170"/>
      <c r="F141" s="66"/>
    </row>
    <row r="142" spans="1:6" ht="18" customHeight="1" x14ac:dyDescent="0.25">
      <c r="A142" s="66"/>
      <c r="B142" s="171"/>
      <c r="C142" s="171"/>
      <c r="D142" s="66"/>
      <c r="E142" s="170"/>
      <c r="F142" s="66"/>
    </row>
    <row r="143" spans="1:6" x14ac:dyDescent="0.25">
      <c r="A143" s="66"/>
      <c r="B143" s="171"/>
      <c r="C143" s="171"/>
      <c r="D143" s="66"/>
      <c r="E143" s="170"/>
      <c r="F143" s="66"/>
    </row>
    <row r="144" spans="1:6" x14ac:dyDescent="0.25">
      <c r="A144" s="66"/>
      <c r="B144" s="171"/>
      <c r="C144" s="171"/>
      <c r="D144" s="66"/>
      <c r="E144" s="170"/>
      <c r="F144" s="66"/>
    </row>
    <row r="145" spans="1:6" x14ac:dyDescent="0.25">
      <c r="A145" s="66"/>
      <c r="B145" s="171"/>
      <c r="C145" s="171"/>
      <c r="D145" s="66"/>
      <c r="E145" s="170"/>
      <c r="F145" s="66"/>
    </row>
    <row r="146" spans="1:6" x14ac:dyDescent="0.25">
      <c r="A146" s="66"/>
      <c r="B146" s="171"/>
      <c r="C146" s="171"/>
      <c r="D146" s="66"/>
      <c r="E146" s="170"/>
      <c r="F146" s="66"/>
    </row>
    <row r="147" spans="1:6" x14ac:dyDescent="0.25">
      <c r="D147" s="174" t="s">
        <v>172</v>
      </c>
      <c r="E147" s="173">
        <f>SUM(E139:E146)</f>
        <v>600</v>
      </c>
    </row>
    <row r="149" spans="1:6" x14ac:dyDescent="0.25">
      <c r="A149" s="102"/>
      <c r="B149" s="102"/>
      <c r="D149" s="102"/>
      <c r="E149" s="102"/>
    </row>
    <row r="150" spans="1:6" x14ac:dyDescent="0.25">
      <c r="A150" s="568" t="s">
        <v>282</v>
      </c>
      <c r="B150" s="568"/>
      <c r="C150" s="114"/>
      <c r="D150" s="568" t="s">
        <v>250</v>
      </c>
      <c r="E150" s="568"/>
      <c r="F150" s="114"/>
    </row>
    <row r="151" spans="1:6" x14ac:dyDescent="0.25">
      <c r="A151" s="568"/>
      <c r="B151" s="568"/>
      <c r="C151" s="114"/>
      <c r="D151" s="568"/>
      <c r="E151" s="568"/>
      <c r="F151" s="114"/>
    </row>
    <row r="152" spans="1:6" x14ac:dyDescent="0.25">
      <c r="A152" s="568" t="s">
        <v>283</v>
      </c>
      <c r="B152" s="568"/>
      <c r="C152" s="114"/>
      <c r="D152" s="114" t="s">
        <v>284</v>
      </c>
      <c r="E152" s="114"/>
      <c r="F152" s="114"/>
    </row>
    <row r="157" spans="1:6" x14ac:dyDescent="0.25">
      <c r="A157" s="114" t="s">
        <v>276</v>
      </c>
    </row>
    <row r="158" spans="1:6" x14ac:dyDescent="0.25">
      <c r="A158" s="114" t="s">
        <v>289</v>
      </c>
    </row>
    <row r="160" spans="1:6" x14ac:dyDescent="0.25">
      <c r="A160" s="168" t="s">
        <v>3</v>
      </c>
      <c r="B160" s="169" t="s">
        <v>4</v>
      </c>
      <c r="C160" s="169" t="s">
        <v>277</v>
      </c>
      <c r="D160" s="169" t="s">
        <v>281</v>
      </c>
      <c r="E160" s="169" t="s">
        <v>278</v>
      </c>
      <c r="F160" s="7" t="s">
        <v>14</v>
      </c>
    </row>
    <row r="161" spans="1:6" x14ac:dyDescent="0.25">
      <c r="A161" s="66" t="s">
        <v>302</v>
      </c>
      <c r="B161" s="171" t="s">
        <v>280</v>
      </c>
      <c r="C161" s="171" t="s">
        <v>299</v>
      </c>
      <c r="D161" s="66" t="s">
        <v>303</v>
      </c>
      <c r="E161" s="170">
        <v>300</v>
      </c>
      <c r="F161" s="66"/>
    </row>
    <row r="162" spans="1:6" x14ac:dyDescent="0.25">
      <c r="A162" s="66" t="s">
        <v>162</v>
      </c>
      <c r="B162" s="171" t="s">
        <v>280</v>
      </c>
      <c r="C162" s="171" t="s">
        <v>299</v>
      </c>
      <c r="D162" s="66" t="s">
        <v>303</v>
      </c>
      <c r="E162" s="170">
        <v>100</v>
      </c>
      <c r="F162" s="66"/>
    </row>
    <row r="163" spans="1:6" x14ac:dyDescent="0.25">
      <c r="A163" s="66"/>
      <c r="B163" s="171"/>
      <c r="C163" s="171"/>
      <c r="D163" s="66"/>
      <c r="E163" s="170"/>
      <c r="F163" s="66"/>
    </row>
    <row r="164" spans="1:6" x14ac:dyDescent="0.25">
      <c r="A164" s="66"/>
      <c r="B164" s="171"/>
      <c r="C164" s="171"/>
      <c r="D164" s="66"/>
      <c r="E164" s="170"/>
      <c r="F164" s="66"/>
    </row>
    <row r="165" spans="1:6" x14ac:dyDescent="0.25">
      <c r="A165" s="66"/>
      <c r="B165" s="171"/>
      <c r="C165" s="171"/>
      <c r="D165" s="66"/>
      <c r="E165" s="170"/>
      <c r="F165" s="66"/>
    </row>
    <row r="166" spans="1:6" x14ac:dyDescent="0.25">
      <c r="A166" s="66"/>
      <c r="B166" s="171"/>
      <c r="C166" s="171"/>
      <c r="D166" s="66"/>
      <c r="E166" s="170"/>
      <c r="F166" s="66"/>
    </row>
    <row r="167" spans="1:6" x14ac:dyDescent="0.25">
      <c r="A167" s="66"/>
      <c r="B167" s="171"/>
      <c r="C167" s="171"/>
      <c r="D167" s="66"/>
      <c r="E167" s="170"/>
      <c r="F167" s="66"/>
    </row>
    <row r="168" spans="1:6" x14ac:dyDescent="0.25">
      <c r="A168" s="66"/>
      <c r="B168" s="171"/>
      <c r="C168" s="171"/>
      <c r="D168" s="66"/>
      <c r="E168" s="170"/>
      <c r="F168" s="66"/>
    </row>
    <row r="169" spans="1:6" x14ac:dyDescent="0.25">
      <c r="D169" s="174" t="s">
        <v>172</v>
      </c>
      <c r="E169" s="173">
        <f>SUM(E161:E168)</f>
        <v>400</v>
      </c>
    </row>
    <row r="171" spans="1:6" x14ac:dyDescent="0.25">
      <c r="A171" s="102"/>
      <c r="B171" s="102"/>
      <c r="D171" s="102"/>
      <c r="E171" s="102"/>
    </row>
    <row r="172" spans="1:6" x14ac:dyDescent="0.25">
      <c r="A172" s="568" t="s">
        <v>282</v>
      </c>
      <c r="B172" s="568"/>
      <c r="C172" s="114"/>
      <c r="D172" s="568" t="s">
        <v>250</v>
      </c>
      <c r="E172" s="568"/>
      <c r="F172" s="114"/>
    </row>
    <row r="173" spans="1:6" x14ac:dyDescent="0.25">
      <c r="A173" s="568"/>
      <c r="B173" s="568"/>
      <c r="C173" s="114"/>
      <c r="D173" s="568"/>
      <c r="E173" s="568"/>
      <c r="F173" s="114"/>
    </row>
    <row r="174" spans="1:6" x14ac:dyDescent="0.25">
      <c r="A174" s="568" t="s">
        <v>283</v>
      </c>
      <c r="B174" s="568"/>
      <c r="C174" s="114"/>
      <c r="D174" s="114" t="s">
        <v>284</v>
      </c>
      <c r="E174" s="114"/>
      <c r="F174" s="114"/>
    </row>
  </sheetData>
  <mergeCells count="19">
    <mergeCell ref="A17:B18"/>
    <mergeCell ref="D17:E18"/>
    <mergeCell ref="A19:B19"/>
    <mergeCell ref="A48:B49"/>
    <mergeCell ref="D48:E49"/>
    <mergeCell ref="I35:K35"/>
    <mergeCell ref="A118:B118"/>
    <mergeCell ref="A172:B173"/>
    <mergeCell ref="D172:E173"/>
    <mergeCell ref="A174:B174"/>
    <mergeCell ref="A150:B151"/>
    <mergeCell ref="D150:E151"/>
    <mergeCell ref="A152:B152"/>
    <mergeCell ref="A82:B83"/>
    <mergeCell ref="D82:E83"/>
    <mergeCell ref="A84:B84"/>
    <mergeCell ref="A116:B117"/>
    <mergeCell ref="A50:B50"/>
    <mergeCell ref="D116:E117"/>
  </mergeCells>
  <pageMargins left="0.25" right="0.25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8"/>
  <sheetViews>
    <sheetView topLeftCell="A66" workbookViewId="0">
      <selection activeCell="A65" sqref="A65:D82"/>
    </sheetView>
  </sheetViews>
  <sheetFormatPr baseColWidth="10" defaultRowHeight="15" x14ac:dyDescent="0.25"/>
  <cols>
    <col min="1" max="1" width="30.5703125" customWidth="1"/>
    <col min="2" max="2" width="28.85546875" customWidth="1"/>
    <col min="3" max="3" width="28.140625" style="78" customWidth="1"/>
    <col min="4" max="4" width="30.42578125" style="78" customWidth="1"/>
    <col min="5" max="6" width="11.42578125" style="78"/>
    <col min="8" max="8" width="13.85546875" style="78" customWidth="1"/>
  </cols>
  <sheetData>
    <row r="2" spans="1:8" x14ac:dyDescent="0.25">
      <c r="B2" t="s">
        <v>304</v>
      </c>
      <c r="C2" s="78" t="e">
        <f>'APOYOS TONILA'!#REF!</f>
        <v>#REF!</v>
      </c>
      <c r="D2" s="78" t="e">
        <f>'APOYOS TONILA'!#REF!</f>
        <v>#REF!</v>
      </c>
      <c r="H2" s="78" t="e">
        <f>SUM(C2:G2)</f>
        <v>#REF!</v>
      </c>
    </row>
    <row r="3" spans="1:8" x14ac:dyDescent="0.25">
      <c r="B3" t="s">
        <v>305</v>
      </c>
      <c r="C3" s="78" t="e">
        <f>ESCUELAS!#REF!</f>
        <v>#REF!</v>
      </c>
      <c r="H3" s="78" t="e">
        <f>SUM(C3:G3)</f>
        <v>#REF!</v>
      </c>
    </row>
    <row r="4" spans="1:8" x14ac:dyDescent="0.25">
      <c r="B4" t="s">
        <v>306</v>
      </c>
      <c r="C4" s="78">
        <f>'CASAS DE SALUD'!G16</f>
        <v>5075.2000000000007</v>
      </c>
      <c r="D4" s="78" t="e">
        <f>'CASAS DE SALUD'!#REF!</f>
        <v>#REF!</v>
      </c>
      <c r="E4" s="78" t="e">
        <f>'CASAS DE SALUD'!#REF!</f>
        <v>#REF!</v>
      </c>
      <c r="F4" s="78" t="e">
        <f>'CASAS DE SALUD'!#REF!</f>
        <v>#REF!</v>
      </c>
      <c r="G4" s="51" t="e">
        <f>'CASAS DE SALUD'!#REF!</f>
        <v>#REF!</v>
      </c>
      <c r="H4" s="78" t="e">
        <f>SUM(C4:G4)</f>
        <v>#REF!</v>
      </c>
    </row>
    <row r="5" spans="1:8" x14ac:dyDescent="0.25">
      <c r="B5" t="s">
        <v>307</v>
      </c>
      <c r="C5" s="78">
        <f>ADMVA!V188</f>
        <v>251435</v>
      </c>
      <c r="H5" s="78">
        <f>SUM(C5:G5)</f>
        <v>251435</v>
      </c>
    </row>
    <row r="6" spans="1:8" x14ac:dyDescent="0.25">
      <c r="B6" t="s">
        <v>308</v>
      </c>
      <c r="C6" s="78" t="e">
        <f>'APOYOS Y PENSIONADOS TONILA'!#REF!</f>
        <v>#REF!</v>
      </c>
      <c r="D6" s="78" t="e">
        <f>'APOYOS Y PENSIONADOS TONILA'!#REF!</f>
        <v>#REF!</v>
      </c>
      <c r="H6" s="78" t="e">
        <f>SUM(C6:G6)</f>
        <v>#REF!</v>
      </c>
    </row>
    <row r="8" spans="1:8" x14ac:dyDescent="0.25">
      <c r="H8" s="78" t="e">
        <f>SUM(H2:H7)</f>
        <v>#REF!</v>
      </c>
    </row>
    <row r="9" spans="1:8" x14ac:dyDescent="0.25">
      <c r="H9" s="78">
        <v>225694.3</v>
      </c>
    </row>
    <row r="11" spans="1:8" x14ac:dyDescent="0.25">
      <c r="H11" s="78" t="e">
        <f>H8-H9</f>
        <v>#REF!</v>
      </c>
    </row>
    <row r="12" spans="1:8" ht="15.75" thickBot="1" x14ac:dyDescent="0.3"/>
    <row r="13" spans="1:8" ht="18.75" x14ac:dyDescent="0.3">
      <c r="A13" s="569" t="s">
        <v>338</v>
      </c>
      <c r="B13" s="570"/>
      <c r="C13" s="570"/>
      <c r="D13" s="571"/>
    </row>
    <row r="14" spans="1:8" x14ac:dyDescent="0.25">
      <c r="A14" s="193"/>
      <c r="B14" s="572" t="s">
        <v>351</v>
      </c>
      <c r="C14" s="572"/>
      <c r="D14" s="194"/>
    </row>
    <row r="15" spans="1:8" ht="15.75" thickBot="1" x14ac:dyDescent="0.3">
      <c r="A15" s="195"/>
      <c r="B15" s="196"/>
      <c r="C15" s="197"/>
      <c r="D15" s="198"/>
    </row>
    <row r="16" spans="1:8" x14ac:dyDescent="0.25">
      <c r="A16" s="191" t="s">
        <v>330</v>
      </c>
      <c r="B16" s="191" t="s">
        <v>332</v>
      </c>
      <c r="C16" s="192" t="s">
        <v>333</v>
      </c>
      <c r="D16" s="192" t="s">
        <v>334</v>
      </c>
      <c r="E16" s="187"/>
      <c r="F16" s="187"/>
    </row>
    <row r="17" spans="1:6" ht="48.75" customHeight="1" x14ac:dyDescent="0.25">
      <c r="A17" s="174" t="s">
        <v>331</v>
      </c>
      <c r="B17" s="188" t="s">
        <v>335</v>
      </c>
      <c r="C17" s="190" t="s">
        <v>336</v>
      </c>
      <c r="D17" s="190" t="s">
        <v>337</v>
      </c>
      <c r="E17" s="187"/>
      <c r="F17" s="187"/>
    </row>
    <row r="18" spans="1:6" ht="43.5" customHeight="1" x14ac:dyDescent="0.25">
      <c r="A18" s="189" t="s">
        <v>339</v>
      </c>
      <c r="B18" s="188" t="s">
        <v>335</v>
      </c>
      <c r="C18" s="190" t="s">
        <v>337</v>
      </c>
      <c r="D18" s="190" t="s">
        <v>336</v>
      </c>
    </row>
    <row r="19" spans="1:6" ht="44.25" customHeight="1" x14ac:dyDescent="0.25">
      <c r="A19" s="188" t="s">
        <v>340</v>
      </c>
      <c r="B19" s="188" t="s">
        <v>335</v>
      </c>
      <c r="C19" s="190" t="s">
        <v>337</v>
      </c>
      <c r="D19" s="190" t="s">
        <v>336</v>
      </c>
    </row>
    <row r="20" spans="1:6" ht="60" x14ac:dyDescent="0.25">
      <c r="A20" s="199" t="s">
        <v>341</v>
      </c>
      <c r="B20" s="188" t="s">
        <v>335</v>
      </c>
      <c r="C20" s="190" t="s">
        <v>337</v>
      </c>
      <c r="D20" s="190" t="s">
        <v>336</v>
      </c>
    </row>
    <row r="21" spans="1:6" x14ac:dyDescent="0.25">
      <c r="A21" s="200"/>
      <c r="B21" s="201"/>
      <c r="C21" s="202"/>
      <c r="D21" s="202"/>
    </row>
    <row r="22" spans="1:6" x14ac:dyDescent="0.25">
      <c r="A22" s="200"/>
      <c r="B22" s="201"/>
      <c r="C22" s="202"/>
      <c r="D22" s="202"/>
    </row>
    <row r="23" spans="1:6" x14ac:dyDescent="0.25">
      <c r="A23" s="200"/>
      <c r="B23" s="201"/>
      <c r="C23" s="202"/>
      <c r="D23" s="202"/>
    </row>
    <row r="24" spans="1:6" ht="15.75" thickBot="1" x14ac:dyDescent="0.3">
      <c r="A24" s="200"/>
      <c r="B24" s="196"/>
      <c r="C24" s="204"/>
      <c r="D24" s="202"/>
    </row>
    <row r="25" spans="1:6" ht="30" x14ac:dyDescent="0.25">
      <c r="A25" s="200"/>
      <c r="B25" s="203" t="s">
        <v>349</v>
      </c>
      <c r="C25" s="204"/>
      <c r="D25" s="202"/>
    </row>
    <row r="26" spans="1:6" x14ac:dyDescent="0.25">
      <c r="A26" s="200"/>
      <c r="B26" s="203" t="s">
        <v>348</v>
      </c>
      <c r="C26" s="204"/>
      <c r="D26" s="202"/>
    </row>
    <row r="29" spans="1:6" ht="15.75" thickBot="1" x14ac:dyDescent="0.3"/>
    <row r="30" spans="1:6" ht="18.75" x14ac:dyDescent="0.3">
      <c r="A30" s="569" t="s">
        <v>347</v>
      </c>
      <c r="B30" s="570"/>
      <c r="C30" s="570"/>
      <c r="D30" s="571"/>
    </row>
    <row r="31" spans="1:6" x14ac:dyDescent="0.25">
      <c r="A31" s="193"/>
      <c r="B31" s="572" t="s">
        <v>351</v>
      </c>
      <c r="C31" s="572"/>
      <c r="D31" s="194"/>
    </row>
    <row r="32" spans="1:6" ht="15.75" thickBot="1" x14ac:dyDescent="0.3">
      <c r="A32" s="195"/>
      <c r="B32" s="196"/>
      <c r="C32" s="197"/>
      <c r="D32" s="198"/>
    </row>
    <row r="33" spans="1:4" x14ac:dyDescent="0.25">
      <c r="A33" s="191" t="s">
        <v>330</v>
      </c>
      <c r="B33" s="191" t="s">
        <v>332</v>
      </c>
      <c r="C33" s="192" t="s">
        <v>333</v>
      </c>
      <c r="D33" s="192" t="s">
        <v>334</v>
      </c>
    </row>
    <row r="34" spans="1:4" ht="45" x14ac:dyDescent="0.25">
      <c r="A34" s="188" t="s">
        <v>342</v>
      </c>
      <c r="B34" s="188" t="s">
        <v>335</v>
      </c>
      <c r="C34" s="190" t="s">
        <v>336</v>
      </c>
      <c r="D34" s="190" t="s">
        <v>337</v>
      </c>
    </row>
    <row r="35" spans="1:4" ht="60" x14ac:dyDescent="0.25">
      <c r="A35" s="199" t="s">
        <v>343</v>
      </c>
      <c r="B35" s="188" t="s">
        <v>335</v>
      </c>
      <c r="C35" s="190" t="s">
        <v>337</v>
      </c>
      <c r="D35" s="190" t="s">
        <v>336</v>
      </c>
    </row>
    <row r="36" spans="1:4" ht="60" x14ac:dyDescent="0.25">
      <c r="A36" s="188" t="s">
        <v>344</v>
      </c>
      <c r="B36" s="188" t="s">
        <v>335</v>
      </c>
      <c r="C36" s="190" t="s">
        <v>337</v>
      </c>
      <c r="D36" s="190" t="s">
        <v>336</v>
      </c>
    </row>
    <row r="37" spans="1:4" ht="60" x14ac:dyDescent="0.25">
      <c r="A37" s="199" t="s">
        <v>345</v>
      </c>
      <c r="B37" s="188" t="s">
        <v>335</v>
      </c>
      <c r="C37" s="190" t="s">
        <v>337</v>
      </c>
      <c r="D37" s="190" t="s">
        <v>336</v>
      </c>
    </row>
    <row r="38" spans="1:4" ht="45" x14ac:dyDescent="0.25">
      <c r="A38" s="188" t="s">
        <v>346</v>
      </c>
      <c r="B38" s="188" t="s">
        <v>335</v>
      </c>
      <c r="C38" s="190" t="s">
        <v>336</v>
      </c>
      <c r="D38" s="190" t="s">
        <v>337</v>
      </c>
    </row>
    <row r="42" spans="1:4" ht="15.75" thickBot="1" x14ac:dyDescent="0.3">
      <c r="B42" s="196"/>
    </row>
    <row r="43" spans="1:4" ht="30" x14ac:dyDescent="0.25">
      <c r="B43" s="203" t="s">
        <v>349</v>
      </c>
    </row>
    <row r="44" spans="1:4" x14ac:dyDescent="0.25">
      <c r="B44" s="203" t="s">
        <v>348</v>
      </c>
    </row>
    <row r="46" spans="1:4" ht="15.75" thickBot="1" x14ac:dyDescent="0.3"/>
    <row r="47" spans="1:4" ht="18.75" x14ac:dyDescent="0.3">
      <c r="A47" s="569" t="s">
        <v>350</v>
      </c>
      <c r="B47" s="570"/>
      <c r="C47" s="570"/>
      <c r="D47" s="571"/>
    </row>
    <row r="48" spans="1:4" x14ac:dyDescent="0.25">
      <c r="A48" s="193"/>
      <c r="B48" s="572" t="s">
        <v>351</v>
      </c>
      <c r="C48" s="572"/>
      <c r="D48" s="194"/>
    </row>
    <row r="49" spans="1:4" ht="15.75" thickBot="1" x14ac:dyDescent="0.3">
      <c r="A49" s="195"/>
      <c r="B49" s="196"/>
      <c r="C49" s="197"/>
      <c r="D49" s="198"/>
    </row>
    <row r="50" spans="1:4" x14ac:dyDescent="0.25">
      <c r="A50" s="191" t="s">
        <v>330</v>
      </c>
      <c r="B50" s="191" t="s">
        <v>332</v>
      </c>
      <c r="C50" s="192" t="s">
        <v>333</v>
      </c>
      <c r="D50" s="192" t="s">
        <v>334</v>
      </c>
    </row>
    <row r="51" spans="1:4" ht="45" x14ac:dyDescent="0.25">
      <c r="A51" s="188" t="s">
        <v>342</v>
      </c>
      <c r="B51" s="188" t="s">
        <v>335</v>
      </c>
      <c r="C51" s="190" t="s">
        <v>336</v>
      </c>
      <c r="D51" s="190" t="s">
        <v>337</v>
      </c>
    </row>
    <row r="52" spans="1:4" ht="60" x14ac:dyDescent="0.25">
      <c r="A52" s="199" t="s">
        <v>343</v>
      </c>
      <c r="B52" s="188" t="s">
        <v>335</v>
      </c>
      <c r="C52" s="190" t="s">
        <v>337</v>
      </c>
      <c r="D52" s="190" t="s">
        <v>336</v>
      </c>
    </row>
    <row r="53" spans="1:4" ht="60" x14ac:dyDescent="0.25">
      <c r="A53" s="188" t="s">
        <v>344</v>
      </c>
      <c r="B53" s="188" t="s">
        <v>335</v>
      </c>
      <c r="C53" s="190" t="s">
        <v>337</v>
      </c>
      <c r="D53" s="190" t="s">
        <v>336</v>
      </c>
    </row>
    <row r="54" spans="1:4" ht="60" x14ac:dyDescent="0.25">
      <c r="A54" s="199" t="s">
        <v>345</v>
      </c>
      <c r="B54" s="188" t="s">
        <v>335</v>
      </c>
      <c r="C54" s="190" t="s">
        <v>337</v>
      </c>
      <c r="D54" s="190" t="s">
        <v>336</v>
      </c>
    </row>
    <row r="55" spans="1:4" ht="45" x14ac:dyDescent="0.25">
      <c r="A55" s="188" t="s">
        <v>346</v>
      </c>
      <c r="B55" s="188" t="s">
        <v>335</v>
      </c>
      <c r="C55" s="190" t="s">
        <v>336</v>
      </c>
      <c r="D55" s="190" t="s">
        <v>337</v>
      </c>
    </row>
    <row r="58" spans="1:4" ht="15.75" thickBot="1" x14ac:dyDescent="0.3">
      <c r="B58" s="196"/>
    </row>
    <row r="59" spans="1:4" ht="30" x14ac:dyDescent="0.25">
      <c r="B59" s="203" t="s">
        <v>349</v>
      </c>
    </row>
    <row r="60" spans="1:4" x14ac:dyDescent="0.25">
      <c r="B60" s="203" t="s">
        <v>348</v>
      </c>
    </row>
    <row r="64" spans="1:4" ht="15.75" thickBot="1" x14ac:dyDescent="0.3"/>
    <row r="65" spans="1:4" ht="18.75" x14ac:dyDescent="0.3">
      <c r="A65" s="569" t="s">
        <v>352</v>
      </c>
      <c r="B65" s="570"/>
      <c r="C65" s="570"/>
      <c r="D65" s="571"/>
    </row>
    <row r="66" spans="1:4" x14ac:dyDescent="0.25">
      <c r="A66" s="193"/>
      <c r="B66" s="572" t="s">
        <v>351</v>
      </c>
      <c r="C66" s="572"/>
      <c r="D66" s="194"/>
    </row>
    <row r="67" spans="1:4" ht="15.75" thickBot="1" x14ac:dyDescent="0.3">
      <c r="A67" s="195"/>
      <c r="B67" s="196"/>
      <c r="C67" s="197"/>
      <c r="D67" s="198"/>
    </row>
    <row r="68" spans="1:4" x14ac:dyDescent="0.25">
      <c r="A68" s="191" t="s">
        <v>330</v>
      </c>
      <c r="B68" s="191" t="s">
        <v>332</v>
      </c>
      <c r="C68" s="192" t="s">
        <v>333</v>
      </c>
      <c r="D68" s="192" t="s">
        <v>334</v>
      </c>
    </row>
    <row r="69" spans="1:4" ht="45" x14ac:dyDescent="0.25">
      <c r="A69" s="188" t="s">
        <v>353</v>
      </c>
      <c r="B69" s="188" t="s">
        <v>335</v>
      </c>
      <c r="C69" s="190" t="s">
        <v>336</v>
      </c>
      <c r="D69" s="190" t="s">
        <v>337</v>
      </c>
    </row>
    <row r="70" spans="1:4" ht="60" x14ac:dyDescent="0.25">
      <c r="A70" s="199" t="s">
        <v>354</v>
      </c>
      <c r="B70" s="188" t="s">
        <v>335</v>
      </c>
      <c r="C70" s="190" t="s">
        <v>337</v>
      </c>
      <c r="D70" s="190" t="s">
        <v>336</v>
      </c>
    </row>
    <row r="71" spans="1:4" ht="60" x14ac:dyDescent="0.25">
      <c r="A71" s="188" t="s">
        <v>355</v>
      </c>
      <c r="B71" s="188" t="s">
        <v>335</v>
      </c>
      <c r="C71" s="190" t="s">
        <v>337</v>
      </c>
      <c r="D71" s="190" t="s">
        <v>336</v>
      </c>
    </row>
    <row r="72" spans="1:4" x14ac:dyDescent="0.25">
      <c r="A72" s="199"/>
      <c r="B72" s="188"/>
      <c r="C72" s="190"/>
      <c r="D72" s="190"/>
    </row>
    <row r="73" spans="1:4" x14ac:dyDescent="0.25">
      <c r="A73" s="188"/>
      <c r="B73" s="188"/>
      <c r="C73" s="190"/>
      <c r="D73" s="190"/>
    </row>
    <row r="76" spans="1:4" ht="15.75" thickBot="1" x14ac:dyDescent="0.3">
      <c r="B76" s="196"/>
    </row>
    <row r="77" spans="1:4" ht="30" x14ac:dyDescent="0.25">
      <c r="B77" s="203" t="s">
        <v>349</v>
      </c>
    </row>
    <row r="78" spans="1:4" x14ac:dyDescent="0.25">
      <c r="B78" s="203" t="s">
        <v>348</v>
      </c>
    </row>
  </sheetData>
  <mergeCells count="8">
    <mergeCell ref="A65:D65"/>
    <mergeCell ref="B66:C66"/>
    <mergeCell ref="A13:D13"/>
    <mergeCell ref="A30:D30"/>
    <mergeCell ref="A47:D47"/>
    <mergeCell ref="B14:C14"/>
    <mergeCell ref="B31:C31"/>
    <mergeCell ref="B48:C48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J3" zoomScale="115" zoomScaleNormal="115" workbookViewId="0">
      <selection activeCell="J3" sqref="J3"/>
    </sheetView>
  </sheetViews>
  <sheetFormatPr baseColWidth="10" defaultRowHeight="15" x14ac:dyDescent="0.25"/>
  <cols>
    <col min="1" max="1" width="3.5703125" customWidth="1"/>
    <col min="2" max="2" width="36.28515625" customWidth="1"/>
    <col min="3" max="3" width="9.28515625" customWidth="1"/>
    <col min="4" max="4" width="12.28515625" customWidth="1"/>
    <col min="5" max="5" width="12.28515625" bestFit="1" customWidth="1"/>
    <col min="6" max="6" width="11.5703125" customWidth="1"/>
    <col min="7" max="7" width="10.28515625" hidden="1" customWidth="1"/>
    <col min="8" max="8" width="10.5703125" customWidth="1"/>
    <col min="9" max="9" width="11.140625" customWidth="1"/>
    <col min="10" max="10" width="10.28515625" customWidth="1"/>
    <col min="11" max="11" width="10" customWidth="1"/>
    <col min="12" max="12" width="10.7109375" customWidth="1"/>
    <col min="13" max="13" width="20.28515625" customWidth="1"/>
    <col min="14" max="14" width="22.140625" customWidth="1"/>
    <col min="16" max="16" width="30.7109375" customWidth="1"/>
    <col min="17" max="17" width="17.7109375" bestFit="1" customWidth="1"/>
    <col min="18" max="18" width="18.5703125" customWidth="1"/>
    <col min="19" max="19" width="20" customWidth="1"/>
    <col min="20" max="20" width="16.140625" bestFit="1" customWidth="1"/>
    <col min="21" max="21" width="17.7109375" bestFit="1" customWidth="1"/>
    <col min="22" max="22" width="20" bestFit="1" customWidth="1"/>
    <col min="23" max="23" width="28.7109375" bestFit="1" customWidth="1"/>
    <col min="254" max="254" width="36.28515625" customWidth="1"/>
    <col min="255" max="255" width="9.28515625" customWidth="1"/>
    <col min="256" max="256" width="12.28515625" customWidth="1"/>
    <col min="257" max="257" width="11.28515625" customWidth="1"/>
    <col min="258" max="258" width="10.28515625" customWidth="1"/>
    <col min="259" max="259" width="0" hidden="1" customWidth="1"/>
    <col min="260" max="260" width="10.5703125" customWidth="1"/>
    <col min="261" max="261" width="10.140625" customWidth="1"/>
    <col min="262" max="263" width="10.28515625" customWidth="1"/>
    <col min="264" max="264" width="10.7109375" customWidth="1"/>
    <col min="265" max="265" width="13.140625" customWidth="1"/>
    <col min="266" max="266" width="22.140625" customWidth="1"/>
    <col min="510" max="510" width="36.28515625" customWidth="1"/>
    <col min="511" max="511" width="9.28515625" customWidth="1"/>
    <col min="512" max="512" width="12.28515625" customWidth="1"/>
    <col min="513" max="513" width="11.28515625" customWidth="1"/>
    <col min="514" max="514" width="10.28515625" customWidth="1"/>
    <col min="515" max="515" width="0" hidden="1" customWidth="1"/>
    <col min="516" max="516" width="10.5703125" customWidth="1"/>
    <col min="517" max="517" width="10.140625" customWidth="1"/>
    <col min="518" max="519" width="10.28515625" customWidth="1"/>
    <col min="520" max="520" width="10.7109375" customWidth="1"/>
    <col min="521" max="521" width="13.140625" customWidth="1"/>
    <col min="522" max="522" width="22.140625" customWidth="1"/>
    <col min="766" max="766" width="36.28515625" customWidth="1"/>
    <col min="767" max="767" width="9.28515625" customWidth="1"/>
    <col min="768" max="768" width="12.28515625" customWidth="1"/>
    <col min="769" max="769" width="11.28515625" customWidth="1"/>
    <col min="770" max="770" width="10.28515625" customWidth="1"/>
    <col min="771" max="771" width="0" hidden="1" customWidth="1"/>
    <col min="772" max="772" width="10.5703125" customWidth="1"/>
    <col min="773" max="773" width="10.140625" customWidth="1"/>
    <col min="774" max="775" width="10.28515625" customWidth="1"/>
    <col min="776" max="776" width="10.7109375" customWidth="1"/>
    <col min="777" max="777" width="13.140625" customWidth="1"/>
    <col min="778" max="778" width="22.140625" customWidth="1"/>
    <col min="1022" max="1022" width="36.28515625" customWidth="1"/>
    <col min="1023" max="1023" width="9.28515625" customWidth="1"/>
    <col min="1024" max="1024" width="12.28515625" customWidth="1"/>
    <col min="1025" max="1025" width="11.28515625" customWidth="1"/>
    <col min="1026" max="1026" width="10.28515625" customWidth="1"/>
    <col min="1027" max="1027" width="0" hidden="1" customWidth="1"/>
    <col min="1028" max="1028" width="10.5703125" customWidth="1"/>
    <col min="1029" max="1029" width="10.140625" customWidth="1"/>
    <col min="1030" max="1031" width="10.28515625" customWidth="1"/>
    <col min="1032" max="1032" width="10.7109375" customWidth="1"/>
    <col min="1033" max="1033" width="13.140625" customWidth="1"/>
    <col min="1034" max="1034" width="22.140625" customWidth="1"/>
    <col min="1278" max="1278" width="36.28515625" customWidth="1"/>
    <col min="1279" max="1279" width="9.28515625" customWidth="1"/>
    <col min="1280" max="1280" width="12.28515625" customWidth="1"/>
    <col min="1281" max="1281" width="11.28515625" customWidth="1"/>
    <col min="1282" max="1282" width="10.28515625" customWidth="1"/>
    <col min="1283" max="1283" width="0" hidden="1" customWidth="1"/>
    <col min="1284" max="1284" width="10.5703125" customWidth="1"/>
    <col min="1285" max="1285" width="10.140625" customWidth="1"/>
    <col min="1286" max="1287" width="10.28515625" customWidth="1"/>
    <col min="1288" max="1288" width="10.7109375" customWidth="1"/>
    <col min="1289" max="1289" width="13.140625" customWidth="1"/>
    <col min="1290" max="1290" width="22.140625" customWidth="1"/>
    <col min="1534" max="1534" width="36.28515625" customWidth="1"/>
    <col min="1535" max="1535" width="9.28515625" customWidth="1"/>
    <col min="1536" max="1536" width="12.28515625" customWidth="1"/>
    <col min="1537" max="1537" width="11.28515625" customWidth="1"/>
    <col min="1538" max="1538" width="10.28515625" customWidth="1"/>
    <col min="1539" max="1539" width="0" hidden="1" customWidth="1"/>
    <col min="1540" max="1540" width="10.5703125" customWidth="1"/>
    <col min="1541" max="1541" width="10.140625" customWidth="1"/>
    <col min="1542" max="1543" width="10.28515625" customWidth="1"/>
    <col min="1544" max="1544" width="10.7109375" customWidth="1"/>
    <col min="1545" max="1545" width="13.140625" customWidth="1"/>
    <col min="1546" max="1546" width="22.140625" customWidth="1"/>
    <col min="1790" max="1790" width="36.28515625" customWidth="1"/>
    <col min="1791" max="1791" width="9.28515625" customWidth="1"/>
    <col min="1792" max="1792" width="12.28515625" customWidth="1"/>
    <col min="1793" max="1793" width="11.28515625" customWidth="1"/>
    <col min="1794" max="1794" width="10.28515625" customWidth="1"/>
    <col min="1795" max="1795" width="0" hidden="1" customWidth="1"/>
    <col min="1796" max="1796" width="10.5703125" customWidth="1"/>
    <col min="1797" max="1797" width="10.140625" customWidth="1"/>
    <col min="1798" max="1799" width="10.28515625" customWidth="1"/>
    <col min="1800" max="1800" width="10.7109375" customWidth="1"/>
    <col min="1801" max="1801" width="13.140625" customWidth="1"/>
    <col min="1802" max="1802" width="22.140625" customWidth="1"/>
    <col min="2046" max="2046" width="36.28515625" customWidth="1"/>
    <col min="2047" max="2047" width="9.28515625" customWidth="1"/>
    <col min="2048" max="2048" width="12.28515625" customWidth="1"/>
    <col min="2049" max="2049" width="11.28515625" customWidth="1"/>
    <col min="2050" max="2050" width="10.28515625" customWidth="1"/>
    <col min="2051" max="2051" width="0" hidden="1" customWidth="1"/>
    <col min="2052" max="2052" width="10.5703125" customWidth="1"/>
    <col min="2053" max="2053" width="10.140625" customWidth="1"/>
    <col min="2054" max="2055" width="10.28515625" customWidth="1"/>
    <col min="2056" max="2056" width="10.7109375" customWidth="1"/>
    <col min="2057" max="2057" width="13.140625" customWidth="1"/>
    <col min="2058" max="2058" width="22.140625" customWidth="1"/>
    <col min="2302" max="2302" width="36.28515625" customWidth="1"/>
    <col min="2303" max="2303" width="9.28515625" customWidth="1"/>
    <col min="2304" max="2304" width="12.28515625" customWidth="1"/>
    <col min="2305" max="2305" width="11.28515625" customWidth="1"/>
    <col min="2306" max="2306" width="10.28515625" customWidth="1"/>
    <col min="2307" max="2307" width="0" hidden="1" customWidth="1"/>
    <col min="2308" max="2308" width="10.5703125" customWidth="1"/>
    <col min="2309" max="2309" width="10.140625" customWidth="1"/>
    <col min="2310" max="2311" width="10.28515625" customWidth="1"/>
    <col min="2312" max="2312" width="10.7109375" customWidth="1"/>
    <col min="2313" max="2313" width="13.140625" customWidth="1"/>
    <col min="2314" max="2314" width="22.140625" customWidth="1"/>
    <col min="2558" max="2558" width="36.28515625" customWidth="1"/>
    <col min="2559" max="2559" width="9.28515625" customWidth="1"/>
    <col min="2560" max="2560" width="12.28515625" customWidth="1"/>
    <col min="2561" max="2561" width="11.28515625" customWidth="1"/>
    <col min="2562" max="2562" width="10.28515625" customWidth="1"/>
    <col min="2563" max="2563" width="0" hidden="1" customWidth="1"/>
    <col min="2564" max="2564" width="10.5703125" customWidth="1"/>
    <col min="2565" max="2565" width="10.140625" customWidth="1"/>
    <col min="2566" max="2567" width="10.28515625" customWidth="1"/>
    <col min="2568" max="2568" width="10.7109375" customWidth="1"/>
    <col min="2569" max="2569" width="13.140625" customWidth="1"/>
    <col min="2570" max="2570" width="22.140625" customWidth="1"/>
    <col min="2814" max="2814" width="36.28515625" customWidth="1"/>
    <col min="2815" max="2815" width="9.28515625" customWidth="1"/>
    <col min="2816" max="2816" width="12.28515625" customWidth="1"/>
    <col min="2817" max="2817" width="11.28515625" customWidth="1"/>
    <col min="2818" max="2818" width="10.28515625" customWidth="1"/>
    <col min="2819" max="2819" width="0" hidden="1" customWidth="1"/>
    <col min="2820" max="2820" width="10.5703125" customWidth="1"/>
    <col min="2821" max="2821" width="10.140625" customWidth="1"/>
    <col min="2822" max="2823" width="10.28515625" customWidth="1"/>
    <col min="2824" max="2824" width="10.7109375" customWidth="1"/>
    <col min="2825" max="2825" width="13.140625" customWidth="1"/>
    <col min="2826" max="2826" width="22.140625" customWidth="1"/>
    <col min="3070" max="3070" width="36.28515625" customWidth="1"/>
    <col min="3071" max="3071" width="9.28515625" customWidth="1"/>
    <col min="3072" max="3072" width="12.28515625" customWidth="1"/>
    <col min="3073" max="3073" width="11.28515625" customWidth="1"/>
    <col min="3074" max="3074" width="10.28515625" customWidth="1"/>
    <col min="3075" max="3075" width="0" hidden="1" customWidth="1"/>
    <col min="3076" max="3076" width="10.5703125" customWidth="1"/>
    <col min="3077" max="3077" width="10.140625" customWidth="1"/>
    <col min="3078" max="3079" width="10.28515625" customWidth="1"/>
    <col min="3080" max="3080" width="10.7109375" customWidth="1"/>
    <col min="3081" max="3081" width="13.140625" customWidth="1"/>
    <col min="3082" max="3082" width="22.140625" customWidth="1"/>
    <col min="3326" max="3326" width="36.28515625" customWidth="1"/>
    <col min="3327" max="3327" width="9.28515625" customWidth="1"/>
    <col min="3328" max="3328" width="12.28515625" customWidth="1"/>
    <col min="3329" max="3329" width="11.28515625" customWidth="1"/>
    <col min="3330" max="3330" width="10.28515625" customWidth="1"/>
    <col min="3331" max="3331" width="0" hidden="1" customWidth="1"/>
    <col min="3332" max="3332" width="10.5703125" customWidth="1"/>
    <col min="3333" max="3333" width="10.140625" customWidth="1"/>
    <col min="3334" max="3335" width="10.28515625" customWidth="1"/>
    <col min="3336" max="3336" width="10.7109375" customWidth="1"/>
    <col min="3337" max="3337" width="13.140625" customWidth="1"/>
    <col min="3338" max="3338" width="22.140625" customWidth="1"/>
    <col min="3582" max="3582" width="36.28515625" customWidth="1"/>
    <col min="3583" max="3583" width="9.28515625" customWidth="1"/>
    <col min="3584" max="3584" width="12.28515625" customWidth="1"/>
    <col min="3585" max="3585" width="11.28515625" customWidth="1"/>
    <col min="3586" max="3586" width="10.28515625" customWidth="1"/>
    <col min="3587" max="3587" width="0" hidden="1" customWidth="1"/>
    <col min="3588" max="3588" width="10.5703125" customWidth="1"/>
    <col min="3589" max="3589" width="10.140625" customWidth="1"/>
    <col min="3590" max="3591" width="10.28515625" customWidth="1"/>
    <col min="3592" max="3592" width="10.7109375" customWidth="1"/>
    <col min="3593" max="3593" width="13.140625" customWidth="1"/>
    <col min="3594" max="3594" width="22.140625" customWidth="1"/>
    <col min="3838" max="3838" width="36.28515625" customWidth="1"/>
    <col min="3839" max="3839" width="9.28515625" customWidth="1"/>
    <col min="3840" max="3840" width="12.28515625" customWidth="1"/>
    <col min="3841" max="3841" width="11.28515625" customWidth="1"/>
    <col min="3842" max="3842" width="10.28515625" customWidth="1"/>
    <col min="3843" max="3843" width="0" hidden="1" customWidth="1"/>
    <col min="3844" max="3844" width="10.5703125" customWidth="1"/>
    <col min="3845" max="3845" width="10.140625" customWidth="1"/>
    <col min="3846" max="3847" width="10.28515625" customWidth="1"/>
    <col min="3848" max="3848" width="10.7109375" customWidth="1"/>
    <col min="3849" max="3849" width="13.140625" customWidth="1"/>
    <col min="3850" max="3850" width="22.140625" customWidth="1"/>
    <col min="4094" max="4094" width="36.28515625" customWidth="1"/>
    <col min="4095" max="4095" width="9.28515625" customWidth="1"/>
    <col min="4096" max="4096" width="12.28515625" customWidth="1"/>
    <col min="4097" max="4097" width="11.28515625" customWidth="1"/>
    <col min="4098" max="4098" width="10.28515625" customWidth="1"/>
    <col min="4099" max="4099" width="0" hidden="1" customWidth="1"/>
    <col min="4100" max="4100" width="10.5703125" customWidth="1"/>
    <col min="4101" max="4101" width="10.140625" customWidth="1"/>
    <col min="4102" max="4103" width="10.28515625" customWidth="1"/>
    <col min="4104" max="4104" width="10.7109375" customWidth="1"/>
    <col min="4105" max="4105" width="13.140625" customWidth="1"/>
    <col min="4106" max="4106" width="22.140625" customWidth="1"/>
    <col min="4350" max="4350" width="36.28515625" customWidth="1"/>
    <col min="4351" max="4351" width="9.28515625" customWidth="1"/>
    <col min="4352" max="4352" width="12.28515625" customWidth="1"/>
    <col min="4353" max="4353" width="11.28515625" customWidth="1"/>
    <col min="4354" max="4354" width="10.28515625" customWidth="1"/>
    <col min="4355" max="4355" width="0" hidden="1" customWidth="1"/>
    <col min="4356" max="4356" width="10.5703125" customWidth="1"/>
    <col min="4357" max="4357" width="10.140625" customWidth="1"/>
    <col min="4358" max="4359" width="10.28515625" customWidth="1"/>
    <col min="4360" max="4360" width="10.7109375" customWidth="1"/>
    <col min="4361" max="4361" width="13.140625" customWidth="1"/>
    <col min="4362" max="4362" width="22.140625" customWidth="1"/>
    <col min="4606" max="4606" width="36.28515625" customWidth="1"/>
    <col min="4607" max="4607" width="9.28515625" customWidth="1"/>
    <col min="4608" max="4608" width="12.28515625" customWidth="1"/>
    <col min="4609" max="4609" width="11.28515625" customWidth="1"/>
    <col min="4610" max="4610" width="10.28515625" customWidth="1"/>
    <col min="4611" max="4611" width="0" hidden="1" customWidth="1"/>
    <col min="4612" max="4612" width="10.5703125" customWidth="1"/>
    <col min="4613" max="4613" width="10.140625" customWidth="1"/>
    <col min="4614" max="4615" width="10.28515625" customWidth="1"/>
    <col min="4616" max="4616" width="10.7109375" customWidth="1"/>
    <col min="4617" max="4617" width="13.140625" customWidth="1"/>
    <col min="4618" max="4618" width="22.140625" customWidth="1"/>
    <col min="4862" max="4862" width="36.28515625" customWidth="1"/>
    <col min="4863" max="4863" width="9.28515625" customWidth="1"/>
    <col min="4864" max="4864" width="12.28515625" customWidth="1"/>
    <col min="4865" max="4865" width="11.28515625" customWidth="1"/>
    <col min="4866" max="4866" width="10.28515625" customWidth="1"/>
    <col min="4867" max="4867" width="0" hidden="1" customWidth="1"/>
    <col min="4868" max="4868" width="10.5703125" customWidth="1"/>
    <col min="4869" max="4869" width="10.140625" customWidth="1"/>
    <col min="4870" max="4871" width="10.28515625" customWidth="1"/>
    <col min="4872" max="4872" width="10.7109375" customWidth="1"/>
    <col min="4873" max="4873" width="13.140625" customWidth="1"/>
    <col min="4874" max="4874" width="22.140625" customWidth="1"/>
    <col min="5118" max="5118" width="36.28515625" customWidth="1"/>
    <col min="5119" max="5119" width="9.28515625" customWidth="1"/>
    <col min="5120" max="5120" width="12.28515625" customWidth="1"/>
    <col min="5121" max="5121" width="11.28515625" customWidth="1"/>
    <col min="5122" max="5122" width="10.28515625" customWidth="1"/>
    <col min="5123" max="5123" width="0" hidden="1" customWidth="1"/>
    <col min="5124" max="5124" width="10.5703125" customWidth="1"/>
    <col min="5125" max="5125" width="10.140625" customWidth="1"/>
    <col min="5126" max="5127" width="10.28515625" customWidth="1"/>
    <col min="5128" max="5128" width="10.7109375" customWidth="1"/>
    <col min="5129" max="5129" width="13.140625" customWidth="1"/>
    <col min="5130" max="5130" width="22.140625" customWidth="1"/>
    <col min="5374" max="5374" width="36.28515625" customWidth="1"/>
    <col min="5375" max="5375" width="9.28515625" customWidth="1"/>
    <col min="5376" max="5376" width="12.28515625" customWidth="1"/>
    <col min="5377" max="5377" width="11.28515625" customWidth="1"/>
    <col min="5378" max="5378" width="10.28515625" customWidth="1"/>
    <col min="5379" max="5379" width="0" hidden="1" customWidth="1"/>
    <col min="5380" max="5380" width="10.5703125" customWidth="1"/>
    <col min="5381" max="5381" width="10.140625" customWidth="1"/>
    <col min="5382" max="5383" width="10.28515625" customWidth="1"/>
    <col min="5384" max="5384" width="10.7109375" customWidth="1"/>
    <col min="5385" max="5385" width="13.140625" customWidth="1"/>
    <col min="5386" max="5386" width="22.140625" customWidth="1"/>
    <col min="5630" max="5630" width="36.28515625" customWidth="1"/>
    <col min="5631" max="5631" width="9.28515625" customWidth="1"/>
    <col min="5632" max="5632" width="12.28515625" customWidth="1"/>
    <col min="5633" max="5633" width="11.28515625" customWidth="1"/>
    <col min="5634" max="5634" width="10.28515625" customWidth="1"/>
    <col min="5635" max="5635" width="0" hidden="1" customWidth="1"/>
    <col min="5636" max="5636" width="10.5703125" customWidth="1"/>
    <col min="5637" max="5637" width="10.140625" customWidth="1"/>
    <col min="5638" max="5639" width="10.28515625" customWidth="1"/>
    <col min="5640" max="5640" width="10.7109375" customWidth="1"/>
    <col min="5641" max="5641" width="13.140625" customWidth="1"/>
    <col min="5642" max="5642" width="22.140625" customWidth="1"/>
    <col min="5886" max="5886" width="36.28515625" customWidth="1"/>
    <col min="5887" max="5887" width="9.28515625" customWidth="1"/>
    <col min="5888" max="5888" width="12.28515625" customWidth="1"/>
    <col min="5889" max="5889" width="11.28515625" customWidth="1"/>
    <col min="5890" max="5890" width="10.28515625" customWidth="1"/>
    <col min="5891" max="5891" width="0" hidden="1" customWidth="1"/>
    <col min="5892" max="5892" width="10.5703125" customWidth="1"/>
    <col min="5893" max="5893" width="10.140625" customWidth="1"/>
    <col min="5894" max="5895" width="10.28515625" customWidth="1"/>
    <col min="5896" max="5896" width="10.7109375" customWidth="1"/>
    <col min="5897" max="5897" width="13.140625" customWidth="1"/>
    <col min="5898" max="5898" width="22.140625" customWidth="1"/>
    <col min="6142" max="6142" width="36.28515625" customWidth="1"/>
    <col min="6143" max="6143" width="9.28515625" customWidth="1"/>
    <col min="6144" max="6144" width="12.28515625" customWidth="1"/>
    <col min="6145" max="6145" width="11.28515625" customWidth="1"/>
    <col min="6146" max="6146" width="10.28515625" customWidth="1"/>
    <col min="6147" max="6147" width="0" hidden="1" customWidth="1"/>
    <col min="6148" max="6148" width="10.5703125" customWidth="1"/>
    <col min="6149" max="6149" width="10.140625" customWidth="1"/>
    <col min="6150" max="6151" width="10.28515625" customWidth="1"/>
    <col min="6152" max="6152" width="10.7109375" customWidth="1"/>
    <col min="6153" max="6153" width="13.140625" customWidth="1"/>
    <col min="6154" max="6154" width="22.140625" customWidth="1"/>
    <col min="6398" max="6398" width="36.28515625" customWidth="1"/>
    <col min="6399" max="6399" width="9.28515625" customWidth="1"/>
    <col min="6400" max="6400" width="12.28515625" customWidth="1"/>
    <col min="6401" max="6401" width="11.28515625" customWidth="1"/>
    <col min="6402" max="6402" width="10.28515625" customWidth="1"/>
    <col min="6403" max="6403" width="0" hidden="1" customWidth="1"/>
    <col min="6404" max="6404" width="10.5703125" customWidth="1"/>
    <col min="6405" max="6405" width="10.140625" customWidth="1"/>
    <col min="6406" max="6407" width="10.28515625" customWidth="1"/>
    <col min="6408" max="6408" width="10.7109375" customWidth="1"/>
    <col min="6409" max="6409" width="13.140625" customWidth="1"/>
    <col min="6410" max="6410" width="22.140625" customWidth="1"/>
    <col min="6654" max="6654" width="36.28515625" customWidth="1"/>
    <col min="6655" max="6655" width="9.28515625" customWidth="1"/>
    <col min="6656" max="6656" width="12.28515625" customWidth="1"/>
    <col min="6657" max="6657" width="11.28515625" customWidth="1"/>
    <col min="6658" max="6658" width="10.28515625" customWidth="1"/>
    <col min="6659" max="6659" width="0" hidden="1" customWidth="1"/>
    <col min="6660" max="6660" width="10.5703125" customWidth="1"/>
    <col min="6661" max="6661" width="10.140625" customWidth="1"/>
    <col min="6662" max="6663" width="10.28515625" customWidth="1"/>
    <col min="6664" max="6664" width="10.7109375" customWidth="1"/>
    <col min="6665" max="6665" width="13.140625" customWidth="1"/>
    <col min="6666" max="6666" width="22.140625" customWidth="1"/>
    <col min="6910" max="6910" width="36.28515625" customWidth="1"/>
    <col min="6911" max="6911" width="9.28515625" customWidth="1"/>
    <col min="6912" max="6912" width="12.28515625" customWidth="1"/>
    <col min="6913" max="6913" width="11.28515625" customWidth="1"/>
    <col min="6914" max="6914" width="10.28515625" customWidth="1"/>
    <col min="6915" max="6915" width="0" hidden="1" customWidth="1"/>
    <col min="6916" max="6916" width="10.5703125" customWidth="1"/>
    <col min="6917" max="6917" width="10.140625" customWidth="1"/>
    <col min="6918" max="6919" width="10.28515625" customWidth="1"/>
    <col min="6920" max="6920" width="10.7109375" customWidth="1"/>
    <col min="6921" max="6921" width="13.140625" customWidth="1"/>
    <col min="6922" max="6922" width="22.140625" customWidth="1"/>
    <col min="7166" max="7166" width="36.28515625" customWidth="1"/>
    <col min="7167" max="7167" width="9.28515625" customWidth="1"/>
    <col min="7168" max="7168" width="12.28515625" customWidth="1"/>
    <col min="7169" max="7169" width="11.28515625" customWidth="1"/>
    <col min="7170" max="7170" width="10.28515625" customWidth="1"/>
    <col min="7171" max="7171" width="0" hidden="1" customWidth="1"/>
    <col min="7172" max="7172" width="10.5703125" customWidth="1"/>
    <col min="7173" max="7173" width="10.140625" customWidth="1"/>
    <col min="7174" max="7175" width="10.28515625" customWidth="1"/>
    <col min="7176" max="7176" width="10.7109375" customWidth="1"/>
    <col min="7177" max="7177" width="13.140625" customWidth="1"/>
    <col min="7178" max="7178" width="22.140625" customWidth="1"/>
    <col min="7422" max="7422" width="36.28515625" customWidth="1"/>
    <col min="7423" max="7423" width="9.28515625" customWidth="1"/>
    <col min="7424" max="7424" width="12.28515625" customWidth="1"/>
    <col min="7425" max="7425" width="11.28515625" customWidth="1"/>
    <col min="7426" max="7426" width="10.28515625" customWidth="1"/>
    <col min="7427" max="7427" width="0" hidden="1" customWidth="1"/>
    <col min="7428" max="7428" width="10.5703125" customWidth="1"/>
    <col min="7429" max="7429" width="10.140625" customWidth="1"/>
    <col min="7430" max="7431" width="10.28515625" customWidth="1"/>
    <col min="7432" max="7432" width="10.7109375" customWidth="1"/>
    <col min="7433" max="7433" width="13.140625" customWidth="1"/>
    <col min="7434" max="7434" width="22.140625" customWidth="1"/>
    <col min="7678" max="7678" width="36.28515625" customWidth="1"/>
    <col min="7679" max="7679" width="9.28515625" customWidth="1"/>
    <col min="7680" max="7680" width="12.28515625" customWidth="1"/>
    <col min="7681" max="7681" width="11.28515625" customWidth="1"/>
    <col min="7682" max="7682" width="10.28515625" customWidth="1"/>
    <col min="7683" max="7683" width="0" hidden="1" customWidth="1"/>
    <col min="7684" max="7684" width="10.5703125" customWidth="1"/>
    <col min="7685" max="7685" width="10.140625" customWidth="1"/>
    <col min="7686" max="7687" width="10.28515625" customWidth="1"/>
    <col min="7688" max="7688" width="10.7109375" customWidth="1"/>
    <col min="7689" max="7689" width="13.140625" customWidth="1"/>
    <col min="7690" max="7690" width="22.140625" customWidth="1"/>
    <col min="7934" max="7934" width="36.28515625" customWidth="1"/>
    <col min="7935" max="7935" width="9.28515625" customWidth="1"/>
    <col min="7936" max="7936" width="12.28515625" customWidth="1"/>
    <col min="7937" max="7937" width="11.28515625" customWidth="1"/>
    <col min="7938" max="7938" width="10.28515625" customWidth="1"/>
    <col min="7939" max="7939" width="0" hidden="1" customWidth="1"/>
    <col min="7940" max="7940" width="10.5703125" customWidth="1"/>
    <col min="7941" max="7941" width="10.140625" customWidth="1"/>
    <col min="7942" max="7943" width="10.28515625" customWidth="1"/>
    <col min="7944" max="7944" width="10.7109375" customWidth="1"/>
    <col min="7945" max="7945" width="13.140625" customWidth="1"/>
    <col min="7946" max="7946" width="22.140625" customWidth="1"/>
    <col min="8190" max="8190" width="36.28515625" customWidth="1"/>
    <col min="8191" max="8191" width="9.28515625" customWidth="1"/>
    <col min="8192" max="8192" width="12.28515625" customWidth="1"/>
    <col min="8193" max="8193" width="11.28515625" customWidth="1"/>
    <col min="8194" max="8194" width="10.28515625" customWidth="1"/>
    <col min="8195" max="8195" width="0" hidden="1" customWidth="1"/>
    <col min="8196" max="8196" width="10.5703125" customWidth="1"/>
    <col min="8197" max="8197" width="10.140625" customWidth="1"/>
    <col min="8198" max="8199" width="10.28515625" customWidth="1"/>
    <col min="8200" max="8200" width="10.7109375" customWidth="1"/>
    <col min="8201" max="8201" width="13.140625" customWidth="1"/>
    <col min="8202" max="8202" width="22.140625" customWidth="1"/>
    <col min="8446" max="8446" width="36.28515625" customWidth="1"/>
    <col min="8447" max="8447" width="9.28515625" customWidth="1"/>
    <col min="8448" max="8448" width="12.28515625" customWidth="1"/>
    <col min="8449" max="8449" width="11.28515625" customWidth="1"/>
    <col min="8450" max="8450" width="10.28515625" customWidth="1"/>
    <col min="8451" max="8451" width="0" hidden="1" customWidth="1"/>
    <col min="8452" max="8452" width="10.5703125" customWidth="1"/>
    <col min="8453" max="8453" width="10.140625" customWidth="1"/>
    <col min="8454" max="8455" width="10.28515625" customWidth="1"/>
    <col min="8456" max="8456" width="10.7109375" customWidth="1"/>
    <col min="8457" max="8457" width="13.140625" customWidth="1"/>
    <col min="8458" max="8458" width="22.140625" customWidth="1"/>
    <col min="8702" max="8702" width="36.28515625" customWidth="1"/>
    <col min="8703" max="8703" width="9.28515625" customWidth="1"/>
    <col min="8704" max="8704" width="12.28515625" customWidth="1"/>
    <col min="8705" max="8705" width="11.28515625" customWidth="1"/>
    <col min="8706" max="8706" width="10.28515625" customWidth="1"/>
    <col min="8707" max="8707" width="0" hidden="1" customWidth="1"/>
    <col min="8708" max="8708" width="10.5703125" customWidth="1"/>
    <col min="8709" max="8709" width="10.140625" customWidth="1"/>
    <col min="8710" max="8711" width="10.28515625" customWidth="1"/>
    <col min="8712" max="8712" width="10.7109375" customWidth="1"/>
    <col min="8713" max="8713" width="13.140625" customWidth="1"/>
    <col min="8714" max="8714" width="22.140625" customWidth="1"/>
    <col min="8958" max="8958" width="36.28515625" customWidth="1"/>
    <col min="8959" max="8959" width="9.28515625" customWidth="1"/>
    <col min="8960" max="8960" width="12.28515625" customWidth="1"/>
    <col min="8961" max="8961" width="11.28515625" customWidth="1"/>
    <col min="8962" max="8962" width="10.28515625" customWidth="1"/>
    <col min="8963" max="8963" width="0" hidden="1" customWidth="1"/>
    <col min="8964" max="8964" width="10.5703125" customWidth="1"/>
    <col min="8965" max="8965" width="10.140625" customWidth="1"/>
    <col min="8966" max="8967" width="10.28515625" customWidth="1"/>
    <col min="8968" max="8968" width="10.7109375" customWidth="1"/>
    <col min="8969" max="8969" width="13.140625" customWidth="1"/>
    <col min="8970" max="8970" width="22.140625" customWidth="1"/>
    <col min="9214" max="9214" width="36.28515625" customWidth="1"/>
    <col min="9215" max="9215" width="9.28515625" customWidth="1"/>
    <col min="9216" max="9216" width="12.28515625" customWidth="1"/>
    <col min="9217" max="9217" width="11.28515625" customWidth="1"/>
    <col min="9218" max="9218" width="10.28515625" customWidth="1"/>
    <col min="9219" max="9219" width="0" hidden="1" customWidth="1"/>
    <col min="9220" max="9220" width="10.5703125" customWidth="1"/>
    <col min="9221" max="9221" width="10.140625" customWidth="1"/>
    <col min="9222" max="9223" width="10.28515625" customWidth="1"/>
    <col min="9224" max="9224" width="10.7109375" customWidth="1"/>
    <col min="9225" max="9225" width="13.140625" customWidth="1"/>
    <col min="9226" max="9226" width="22.140625" customWidth="1"/>
    <col min="9470" max="9470" width="36.28515625" customWidth="1"/>
    <col min="9471" max="9471" width="9.28515625" customWidth="1"/>
    <col min="9472" max="9472" width="12.28515625" customWidth="1"/>
    <col min="9473" max="9473" width="11.28515625" customWidth="1"/>
    <col min="9474" max="9474" width="10.28515625" customWidth="1"/>
    <col min="9475" max="9475" width="0" hidden="1" customWidth="1"/>
    <col min="9476" max="9476" width="10.5703125" customWidth="1"/>
    <col min="9477" max="9477" width="10.140625" customWidth="1"/>
    <col min="9478" max="9479" width="10.28515625" customWidth="1"/>
    <col min="9480" max="9480" width="10.7109375" customWidth="1"/>
    <col min="9481" max="9481" width="13.140625" customWidth="1"/>
    <col min="9482" max="9482" width="22.140625" customWidth="1"/>
    <col min="9726" max="9726" width="36.28515625" customWidth="1"/>
    <col min="9727" max="9727" width="9.28515625" customWidth="1"/>
    <col min="9728" max="9728" width="12.28515625" customWidth="1"/>
    <col min="9729" max="9729" width="11.28515625" customWidth="1"/>
    <col min="9730" max="9730" width="10.28515625" customWidth="1"/>
    <col min="9731" max="9731" width="0" hidden="1" customWidth="1"/>
    <col min="9732" max="9732" width="10.5703125" customWidth="1"/>
    <col min="9733" max="9733" width="10.140625" customWidth="1"/>
    <col min="9734" max="9735" width="10.28515625" customWidth="1"/>
    <col min="9736" max="9736" width="10.7109375" customWidth="1"/>
    <col min="9737" max="9737" width="13.140625" customWidth="1"/>
    <col min="9738" max="9738" width="22.140625" customWidth="1"/>
    <col min="9982" max="9982" width="36.28515625" customWidth="1"/>
    <col min="9983" max="9983" width="9.28515625" customWidth="1"/>
    <col min="9984" max="9984" width="12.28515625" customWidth="1"/>
    <col min="9985" max="9985" width="11.28515625" customWidth="1"/>
    <col min="9986" max="9986" width="10.28515625" customWidth="1"/>
    <col min="9987" max="9987" width="0" hidden="1" customWidth="1"/>
    <col min="9988" max="9988" width="10.5703125" customWidth="1"/>
    <col min="9989" max="9989" width="10.140625" customWidth="1"/>
    <col min="9990" max="9991" width="10.28515625" customWidth="1"/>
    <col min="9992" max="9992" width="10.7109375" customWidth="1"/>
    <col min="9993" max="9993" width="13.140625" customWidth="1"/>
    <col min="9994" max="9994" width="22.140625" customWidth="1"/>
    <col min="10238" max="10238" width="36.28515625" customWidth="1"/>
    <col min="10239" max="10239" width="9.28515625" customWidth="1"/>
    <col min="10240" max="10240" width="12.28515625" customWidth="1"/>
    <col min="10241" max="10241" width="11.28515625" customWidth="1"/>
    <col min="10242" max="10242" width="10.28515625" customWidth="1"/>
    <col min="10243" max="10243" width="0" hidden="1" customWidth="1"/>
    <col min="10244" max="10244" width="10.5703125" customWidth="1"/>
    <col min="10245" max="10245" width="10.140625" customWidth="1"/>
    <col min="10246" max="10247" width="10.28515625" customWidth="1"/>
    <col min="10248" max="10248" width="10.7109375" customWidth="1"/>
    <col min="10249" max="10249" width="13.140625" customWidth="1"/>
    <col min="10250" max="10250" width="22.140625" customWidth="1"/>
    <col min="10494" max="10494" width="36.28515625" customWidth="1"/>
    <col min="10495" max="10495" width="9.28515625" customWidth="1"/>
    <col min="10496" max="10496" width="12.28515625" customWidth="1"/>
    <col min="10497" max="10497" width="11.28515625" customWidth="1"/>
    <col min="10498" max="10498" width="10.28515625" customWidth="1"/>
    <col min="10499" max="10499" width="0" hidden="1" customWidth="1"/>
    <col min="10500" max="10500" width="10.5703125" customWidth="1"/>
    <col min="10501" max="10501" width="10.140625" customWidth="1"/>
    <col min="10502" max="10503" width="10.28515625" customWidth="1"/>
    <col min="10504" max="10504" width="10.7109375" customWidth="1"/>
    <col min="10505" max="10505" width="13.140625" customWidth="1"/>
    <col min="10506" max="10506" width="22.140625" customWidth="1"/>
    <col min="10750" max="10750" width="36.28515625" customWidth="1"/>
    <col min="10751" max="10751" width="9.28515625" customWidth="1"/>
    <col min="10752" max="10752" width="12.28515625" customWidth="1"/>
    <col min="10753" max="10753" width="11.28515625" customWidth="1"/>
    <col min="10754" max="10754" width="10.28515625" customWidth="1"/>
    <col min="10755" max="10755" width="0" hidden="1" customWidth="1"/>
    <col min="10756" max="10756" width="10.5703125" customWidth="1"/>
    <col min="10757" max="10757" width="10.140625" customWidth="1"/>
    <col min="10758" max="10759" width="10.28515625" customWidth="1"/>
    <col min="10760" max="10760" width="10.7109375" customWidth="1"/>
    <col min="10761" max="10761" width="13.140625" customWidth="1"/>
    <col min="10762" max="10762" width="22.140625" customWidth="1"/>
    <col min="11006" max="11006" width="36.28515625" customWidth="1"/>
    <col min="11007" max="11007" width="9.28515625" customWidth="1"/>
    <col min="11008" max="11008" width="12.28515625" customWidth="1"/>
    <col min="11009" max="11009" width="11.28515625" customWidth="1"/>
    <col min="11010" max="11010" width="10.28515625" customWidth="1"/>
    <col min="11011" max="11011" width="0" hidden="1" customWidth="1"/>
    <col min="11012" max="11012" width="10.5703125" customWidth="1"/>
    <col min="11013" max="11013" width="10.140625" customWidth="1"/>
    <col min="11014" max="11015" width="10.28515625" customWidth="1"/>
    <col min="11016" max="11016" width="10.7109375" customWidth="1"/>
    <col min="11017" max="11017" width="13.140625" customWidth="1"/>
    <col min="11018" max="11018" width="22.140625" customWidth="1"/>
    <col min="11262" max="11262" width="36.28515625" customWidth="1"/>
    <col min="11263" max="11263" width="9.28515625" customWidth="1"/>
    <col min="11264" max="11264" width="12.28515625" customWidth="1"/>
    <col min="11265" max="11265" width="11.28515625" customWidth="1"/>
    <col min="11266" max="11266" width="10.28515625" customWidth="1"/>
    <col min="11267" max="11267" width="0" hidden="1" customWidth="1"/>
    <col min="11268" max="11268" width="10.5703125" customWidth="1"/>
    <col min="11269" max="11269" width="10.140625" customWidth="1"/>
    <col min="11270" max="11271" width="10.28515625" customWidth="1"/>
    <col min="11272" max="11272" width="10.7109375" customWidth="1"/>
    <col min="11273" max="11273" width="13.140625" customWidth="1"/>
    <col min="11274" max="11274" width="22.140625" customWidth="1"/>
    <col min="11518" max="11518" width="36.28515625" customWidth="1"/>
    <col min="11519" max="11519" width="9.28515625" customWidth="1"/>
    <col min="11520" max="11520" width="12.28515625" customWidth="1"/>
    <col min="11521" max="11521" width="11.28515625" customWidth="1"/>
    <col min="11522" max="11522" width="10.28515625" customWidth="1"/>
    <col min="11523" max="11523" width="0" hidden="1" customWidth="1"/>
    <col min="11524" max="11524" width="10.5703125" customWidth="1"/>
    <col min="11525" max="11525" width="10.140625" customWidth="1"/>
    <col min="11526" max="11527" width="10.28515625" customWidth="1"/>
    <col min="11528" max="11528" width="10.7109375" customWidth="1"/>
    <col min="11529" max="11529" width="13.140625" customWidth="1"/>
    <col min="11530" max="11530" width="22.140625" customWidth="1"/>
    <col min="11774" max="11774" width="36.28515625" customWidth="1"/>
    <col min="11775" max="11775" width="9.28515625" customWidth="1"/>
    <col min="11776" max="11776" width="12.28515625" customWidth="1"/>
    <col min="11777" max="11777" width="11.28515625" customWidth="1"/>
    <col min="11778" max="11778" width="10.28515625" customWidth="1"/>
    <col min="11779" max="11779" width="0" hidden="1" customWidth="1"/>
    <col min="11780" max="11780" width="10.5703125" customWidth="1"/>
    <col min="11781" max="11781" width="10.140625" customWidth="1"/>
    <col min="11782" max="11783" width="10.28515625" customWidth="1"/>
    <col min="11784" max="11784" width="10.7109375" customWidth="1"/>
    <col min="11785" max="11785" width="13.140625" customWidth="1"/>
    <col min="11786" max="11786" width="22.140625" customWidth="1"/>
    <col min="12030" max="12030" width="36.28515625" customWidth="1"/>
    <col min="12031" max="12031" width="9.28515625" customWidth="1"/>
    <col min="12032" max="12032" width="12.28515625" customWidth="1"/>
    <col min="12033" max="12033" width="11.28515625" customWidth="1"/>
    <col min="12034" max="12034" width="10.28515625" customWidth="1"/>
    <col min="12035" max="12035" width="0" hidden="1" customWidth="1"/>
    <col min="12036" max="12036" width="10.5703125" customWidth="1"/>
    <col min="12037" max="12037" width="10.140625" customWidth="1"/>
    <col min="12038" max="12039" width="10.28515625" customWidth="1"/>
    <col min="12040" max="12040" width="10.7109375" customWidth="1"/>
    <col min="12041" max="12041" width="13.140625" customWidth="1"/>
    <col min="12042" max="12042" width="22.140625" customWidth="1"/>
    <col min="12286" max="12286" width="36.28515625" customWidth="1"/>
    <col min="12287" max="12287" width="9.28515625" customWidth="1"/>
    <col min="12288" max="12288" width="12.28515625" customWidth="1"/>
    <col min="12289" max="12289" width="11.28515625" customWidth="1"/>
    <col min="12290" max="12290" width="10.28515625" customWidth="1"/>
    <col min="12291" max="12291" width="0" hidden="1" customWidth="1"/>
    <col min="12292" max="12292" width="10.5703125" customWidth="1"/>
    <col min="12293" max="12293" width="10.140625" customWidth="1"/>
    <col min="12294" max="12295" width="10.28515625" customWidth="1"/>
    <col min="12296" max="12296" width="10.7109375" customWidth="1"/>
    <col min="12297" max="12297" width="13.140625" customWidth="1"/>
    <col min="12298" max="12298" width="22.140625" customWidth="1"/>
    <col min="12542" max="12542" width="36.28515625" customWidth="1"/>
    <col min="12543" max="12543" width="9.28515625" customWidth="1"/>
    <col min="12544" max="12544" width="12.28515625" customWidth="1"/>
    <col min="12545" max="12545" width="11.28515625" customWidth="1"/>
    <col min="12546" max="12546" width="10.28515625" customWidth="1"/>
    <col min="12547" max="12547" width="0" hidden="1" customWidth="1"/>
    <col min="12548" max="12548" width="10.5703125" customWidth="1"/>
    <col min="12549" max="12549" width="10.140625" customWidth="1"/>
    <col min="12550" max="12551" width="10.28515625" customWidth="1"/>
    <col min="12552" max="12552" width="10.7109375" customWidth="1"/>
    <col min="12553" max="12553" width="13.140625" customWidth="1"/>
    <col min="12554" max="12554" width="22.140625" customWidth="1"/>
    <col min="12798" max="12798" width="36.28515625" customWidth="1"/>
    <col min="12799" max="12799" width="9.28515625" customWidth="1"/>
    <col min="12800" max="12800" width="12.28515625" customWidth="1"/>
    <col min="12801" max="12801" width="11.28515625" customWidth="1"/>
    <col min="12802" max="12802" width="10.28515625" customWidth="1"/>
    <col min="12803" max="12803" width="0" hidden="1" customWidth="1"/>
    <col min="12804" max="12804" width="10.5703125" customWidth="1"/>
    <col min="12805" max="12805" width="10.140625" customWidth="1"/>
    <col min="12806" max="12807" width="10.28515625" customWidth="1"/>
    <col min="12808" max="12808" width="10.7109375" customWidth="1"/>
    <col min="12809" max="12809" width="13.140625" customWidth="1"/>
    <col min="12810" max="12810" width="22.140625" customWidth="1"/>
    <col min="13054" max="13054" width="36.28515625" customWidth="1"/>
    <col min="13055" max="13055" width="9.28515625" customWidth="1"/>
    <col min="13056" max="13056" width="12.28515625" customWidth="1"/>
    <col min="13057" max="13057" width="11.28515625" customWidth="1"/>
    <col min="13058" max="13058" width="10.28515625" customWidth="1"/>
    <col min="13059" max="13059" width="0" hidden="1" customWidth="1"/>
    <col min="13060" max="13060" width="10.5703125" customWidth="1"/>
    <col min="13061" max="13061" width="10.140625" customWidth="1"/>
    <col min="13062" max="13063" width="10.28515625" customWidth="1"/>
    <col min="13064" max="13064" width="10.7109375" customWidth="1"/>
    <col min="13065" max="13065" width="13.140625" customWidth="1"/>
    <col min="13066" max="13066" width="22.140625" customWidth="1"/>
    <col min="13310" max="13310" width="36.28515625" customWidth="1"/>
    <col min="13311" max="13311" width="9.28515625" customWidth="1"/>
    <col min="13312" max="13312" width="12.28515625" customWidth="1"/>
    <col min="13313" max="13313" width="11.28515625" customWidth="1"/>
    <col min="13314" max="13314" width="10.28515625" customWidth="1"/>
    <col min="13315" max="13315" width="0" hidden="1" customWidth="1"/>
    <col min="13316" max="13316" width="10.5703125" customWidth="1"/>
    <col min="13317" max="13317" width="10.140625" customWidth="1"/>
    <col min="13318" max="13319" width="10.28515625" customWidth="1"/>
    <col min="13320" max="13320" width="10.7109375" customWidth="1"/>
    <col min="13321" max="13321" width="13.140625" customWidth="1"/>
    <col min="13322" max="13322" width="22.140625" customWidth="1"/>
    <col min="13566" max="13566" width="36.28515625" customWidth="1"/>
    <col min="13567" max="13567" width="9.28515625" customWidth="1"/>
    <col min="13568" max="13568" width="12.28515625" customWidth="1"/>
    <col min="13569" max="13569" width="11.28515625" customWidth="1"/>
    <col min="13570" max="13570" width="10.28515625" customWidth="1"/>
    <col min="13571" max="13571" width="0" hidden="1" customWidth="1"/>
    <col min="13572" max="13572" width="10.5703125" customWidth="1"/>
    <col min="13573" max="13573" width="10.140625" customWidth="1"/>
    <col min="13574" max="13575" width="10.28515625" customWidth="1"/>
    <col min="13576" max="13576" width="10.7109375" customWidth="1"/>
    <col min="13577" max="13577" width="13.140625" customWidth="1"/>
    <col min="13578" max="13578" width="22.140625" customWidth="1"/>
    <col min="13822" max="13822" width="36.28515625" customWidth="1"/>
    <col min="13823" max="13823" width="9.28515625" customWidth="1"/>
    <col min="13824" max="13824" width="12.28515625" customWidth="1"/>
    <col min="13825" max="13825" width="11.28515625" customWidth="1"/>
    <col min="13826" max="13826" width="10.28515625" customWidth="1"/>
    <col min="13827" max="13827" width="0" hidden="1" customWidth="1"/>
    <col min="13828" max="13828" width="10.5703125" customWidth="1"/>
    <col min="13829" max="13829" width="10.140625" customWidth="1"/>
    <col min="13830" max="13831" width="10.28515625" customWidth="1"/>
    <col min="13832" max="13832" width="10.7109375" customWidth="1"/>
    <col min="13833" max="13833" width="13.140625" customWidth="1"/>
    <col min="13834" max="13834" width="22.140625" customWidth="1"/>
    <col min="14078" max="14078" width="36.28515625" customWidth="1"/>
    <col min="14079" max="14079" width="9.28515625" customWidth="1"/>
    <col min="14080" max="14080" width="12.28515625" customWidth="1"/>
    <col min="14081" max="14081" width="11.28515625" customWidth="1"/>
    <col min="14082" max="14082" width="10.28515625" customWidth="1"/>
    <col min="14083" max="14083" width="0" hidden="1" customWidth="1"/>
    <col min="14084" max="14084" width="10.5703125" customWidth="1"/>
    <col min="14085" max="14085" width="10.140625" customWidth="1"/>
    <col min="14086" max="14087" width="10.28515625" customWidth="1"/>
    <col min="14088" max="14088" width="10.7109375" customWidth="1"/>
    <col min="14089" max="14089" width="13.140625" customWidth="1"/>
    <col min="14090" max="14090" width="22.140625" customWidth="1"/>
    <col min="14334" max="14334" width="36.28515625" customWidth="1"/>
    <col min="14335" max="14335" width="9.28515625" customWidth="1"/>
    <col min="14336" max="14336" width="12.28515625" customWidth="1"/>
    <col min="14337" max="14337" width="11.28515625" customWidth="1"/>
    <col min="14338" max="14338" width="10.28515625" customWidth="1"/>
    <col min="14339" max="14339" width="0" hidden="1" customWidth="1"/>
    <col min="14340" max="14340" width="10.5703125" customWidth="1"/>
    <col min="14341" max="14341" width="10.140625" customWidth="1"/>
    <col min="14342" max="14343" width="10.28515625" customWidth="1"/>
    <col min="14344" max="14344" width="10.7109375" customWidth="1"/>
    <col min="14345" max="14345" width="13.140625" customWidth="1"/>
    <col min="14346" max="14346" width="22.140625" customWidth="1"/>
    <col min="14590" max="14590" width="36.28515625" customWidth="1"/>
    <col min="14591" max="14591" width="9.28515625" customWidth="1"/>
    <col min="14592" max="14592" width="12.28515625" customWidth="1"/>
    <col min="14593" max="14593" width="11.28515625" customWidth="1"/>
    <col min="14594" max="14594" width="10.28515625" customWidth="1"/>
    <col min="14595" max="14595" width="0" hidden="1" customWidth="1"/>
    <col min="14596" max="14596" width="10.5703125" customWidth="1"/>
    <col min="14597" max="14597" width="10.140625" customWidth="1"/>
    <col min="14598" max="14599" width="10.28515625" customWidth="1"/>
    <col min="14600" max="14600" width="10.7109375" customWidth="1"/>
    <col min="14601" max="14601" width="13.140625" customWidth="1"/>
    <col min="14602" max="14602" width="22.140625" customWidth="1"/>
    <col min="14846" max="14846" width="36.28515625" customWidth="1"/>
    <col min="14847" max="14847" width="9.28515625" customWidth="1"/>
    <col min="14848" max="14848" width="12.28515625" customWidth="1"/>
    <col min="14849" max="14849" width="11.28515625" customWidth="1"/>
    <col min="14850" max="14850" width="10.28515625" customWidth="1"/>
    <col min="14851" max="14851" width="0" hidden="1" customWidth="1"/>
    <col min="14852" max="14852" width="10.5703125" customWidth="1"/>
    <col min="14853" max="14853" width="10.140625" customWidth="1"/>
    <col min="14854" max="14855" width="10.28515625" customWidth="1"/>
    <col min="14856" max="14856" width="10.7109375" customWidth="1"/>
    <col min="14857" max="14857" width="13.140625" customWidth="1"/>
    <col min="14858" max="14858" width="22.140625" customWidth="1"/>
    <col min="15102" max="15102" width="36.28515625" customWidth="1"/>
    <col min="15103" max="15103" width="9.28515625" customWidth="1"/>
    <col min="15104" max="15104" width="12.28515625" customWidth="1"/>
    <col min="15105" max="15105" width="11.28515625" customWidth="1"/>
    <col min="15106" max="15106" width="10.28515625" customWidth="1"/>
    <col min="15107" max="15107" width="0" hidden="1" customWidth="1"/>
    <col min="15108" max="15108" width="10.5703125" customWidth="1"/>
    <col min="15109" max="15109" width="10.140625" customWidth="1"/>
    <col min="15110" max="15111" width="10.28515625" customWidth="1"/>
    <col min="15112" max="15112" width="10.7109375" customWidth="1"/>
    <col min="15113" max="15113" width="13.140625" customWidth="1"/>
    <col min="15114" max="15114" width="22.140625" customWidth="1"/>
    <col min="15358" max="15358" width="36.28515625" customWidth="1"/>
    <col min="15359" max="15359" width="9.28515625" customWidth="1"/>
    <col min="15360" max="15360" width="12.28515625" customWidth="1"/>
    <col min="15361" max="15361" width="11.28515625" customWidth="1"/>
    <col min="15362" max="15362" width="10.28515625" customWidth="1"/>
    <col min="15363" max="15363" width="0" hidden="1" customWidth="1"/>
    <col min="15364" max="15364" width="10.5703125" customWidth="1"/>
    <col min="15365" max="15365" width="10.140625" customWidth="1"/>
    <col min="15366" max="15367" width="10.28515625" customWidth="1"/>
    <col min="15368" max="15368" width="10.7109375" customWidth="1"/>
    <col min="15369" max="15369" width="13.140625" customWidth="1"/>
    <col min="15370" max="15370" width="22.140625" customWidth="1"/>
    <col min="15614" max="15614" width="36.28515625" customWidth="1"/>
    <col min="15615" max="15615" width="9.28515625" customWidth="1"/>
    <col min="15616" max="15616" width="12.28515625" customWidth="1"/>
    <col min="15617" max="15617" width="11.28515625" customWidth="1"/>
    <col min="15618" max="15618" width="10.28515625" customWidth="1"/>
    <col min="15619" max="15619" width="0" hidden="1" customWidth="1"/>
    <col min="15620" max="15620" width="10.5703125" customWidth="1"/>
    <col min="15621" max="15621" width="10.140625" customWidth="1"/>
    <col min="15622" max="15623" width="10.28515625" customWidth="1"/>
    <col min="15624" max="15624" width="10.7109375" customWidth="1"/>
    <col min="15625" max="15625" width="13.140625" customWidth="1"/>
    <col min="15626" max="15626" width="22.140625" customWidth="1"/>
    <col min="15870" max="15870" width="36.28515625" customWidth="1"/>
    <col min="15871" max="15871" width="9.28515625" customWidth="1"/>
    <col min="15872" max="15872" width="12.28515625" customWidth="1"/>
    <col min="15873" max="15873" width="11.28515625" customWidth="1"/>
    <col min="15874" max="15874" width="10.28515625" customWidth="1"/>
    <col min="15875" max="15875" width="0" hidden="1" customWidth="1"/>
    <col min="15876" max="15876" width="10.5703125" customWidth="1"/>
    <col min="15877" max="15877" width="10.140625" customWidth="1"/>
    <col min="15878" max="15879" width="10.28515625" customWidth="1"/>
    <col min="15880" max="15880" width="10.7109375" customWidth="1"/>
    <col min="15881" max="15881" width="13.140625" customWidth="1"/>
    <col min="15882" max="15882" width="22.140625" customWidth="1"/>
    <col min="16126" max="16126" width="36.28515625" customWidth="1"/>
    <col min="16127" max="16127" width="9.28515625" customWidth="1"/>
    <col min="16128" max="16128" width="12.28515625" customWidth="1"/>
    <col min="16129" max="16129" width="11.28515625" customWidth="1"/>
    <col min="16130" max="16130" width="10.28515625" customWidth="1"/>
    <col min="16131" max="16131" width="0" hidden="1" customWidth="1"/>
    <col min="16132" max="16132" width="10.5703125" customWidth="1"/>
    <col min="16133" max="16133" width="10.140625" customWidth="1"/>
    <col min="16134" max="16135" width="10.28515625" customWidth="1"/>
    <col min="16136" max="16136" width="10.7109375" customWidth="1"/>
    <col min="16137" max="16137" width="13.140625" customWidth="1"/>
    <col min="16138" max="16138" width="22.140625" customWidth="1"/>
  </cols>
  <sheetData>
    <row r="1" spans="1:21" x14ac:dyDescent="0.25">
      <c r="B1" s="50"/>
      <c r="C1" s="166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21" x14ac:dyDescent="0.25">
      <c r="B2" s="50" t="s">
        <v>369</v>
      </c>
      <c r="C2" s="166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21" x14ac:dyDescent="0.25">
      <c r="B3" s="50" t="s">
        <v>311</v>
      </c>
      <c r="C3" s="166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4" spans="1:21" ht="15.75" thickBot="1" x14ac:dyDescent="0.3">
      <c r="C4" s="166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21" x14ac:dyDescent="0.25">
      <c r="B5" s="53"/>
      <c r="C5" s="54"/>
      <c r="D5" s="54"/>
      <c r="E5" s="505" t="s">
        <v>1</v>
      </c>
      <c r="F5" s="505"/>
      <c r="G5" s="505"/>
      <c r="H5" s="505"/>
      <c r="I5" s="505" t="s">
        <v>2</v>
      </c>
      <c r="J5" s="505"/>
      <c r="K5" s="505"/>
      <c r="L5" s="505"/>
      <c r="M5" s="505"/>
      <c r="N5" s="55"/>
    </row>
    <row r="6" spans="1:21" ht="48" customHeight="1" x14ac:dyDescent="0.25">
      <c r="B6" s="56" t="s">
        <v>3</v>
      </c>
      <c r="C6" s="57" t="s">
        <v>4</v>
      </c>
      <c r="D6" s="57" t="s">
        <v>5</v>
      </c>
      <c r="E6" s="57" t="s">
        <v>6</v>
      </c>
      <c r="F6" s="57" t="s">
        <v>7</v>
      </c>
      <c r="G6" s="58" t="s">
        <v>8</v>
      </c>
      <c r="H6" s="57" t="s">
        <v>9</v>
      </c>
      <c r="I6" s="57" t="s">
        <v>11</v>
      </c>
      <c r="J6" s="57" t="s">
        <v>272</v>
      </c>
      <c r="K6" s="57" t="s">
        <v>158</v>
      </c>
      <c r="L6" s="57" t="s">
        <v>12</v>
      </c>
      <c r="M6" s="57" t="s">
        <v>13</v>
      </c>
      <c r="N6" s="59" t="s">
        <v>14</v>
      </c>
    </row>
    <row r="7" spans="1:21" ht="15.75" thickBot="1" x14ac:dyDescent="0.3">
      <c r="B7" s="60"/>
      <c r="C7" s="10"/>
      <c r="D7" s="39"/>
      <c r="E7" s="39"/>
      <c r="F7" s="39"/>
      <c r="G7" s="39"/>
      <c r="H7" s="61"/>
      <c r="I7" s="39"/>
      <c r="J7" s="39"/>
      <c r="K7" s="39"/>
      <c r="L7" s="39"/>
      <c r="M7" s="62"/>
      <c r="N7" s="11"/>
    </row>
    <row r="8" spans="1:21" x14ac:dyDescent="0.25">
      <c r="B8" s="167" t="s">
        <v>139</v>
      </c>
      <c r="C8" s="63"/>
      <c r="D8" s="64"/>
      <c r="E8" s="64"/>
      <c r="F8" s="64"/>
      <c r="G8" s="64"/>
      <c r="H8" s="64"/>
      <c r="I8" s="64"/>
      <c r="J8" s="64"/>
      <c r="K8" s="64"/>
      <c r="L8" s="64"/>
      <c r="M8" s="64"/>
      <c r="N8" s="65"/>
    </row>
    <row r="9" spans="1:21" ht="6" customHeight="1" x14ac:dyDescent="0.25">
      <c r="B9" s="66"/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6"/>
    </row>
    <row r="10" spans="1:21" x14ac:dyDescent="0.25">
      <c r="B10" s="69" t="s">
        <v>140</v>
      </c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6"/>
    </row>
    <row r="11" spans="1:21" ht="7.5" customHeight="1" x14ac:dyDescent="0.25">
      <c r="B11" s="66"/>
      <c r="C11" s="67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6"/>
    </row>
    <row r="12" spans="1:21" s="2" customFormat="1" ht="45" customHeight="1" x14ac:dyDescent="0.25">
      <c r="A12" s="2">
        <v>1</v>
      </c>
      <c r="B12" s="16" t="s">
        <v>251</v>
      </c>
      <c r="C12" s="24" t="s">
        <v>141</v>
      </c>
      <c r="D12" s="18">
        <v>15000</v>
      </c>
      <c r="E12" s="18">
        <f>D12/2</f>
        <v>7500</v>
      </c>
      <c r="F12" s="18"/>
      <c r="G12" s="18"/>
      <c r="H12" s="18"/>
      <c r="I12" s="20">
        <v>1047</v>
      </c>
      <c r="J12" s="20">
        <v>125</v>
      </c>
      <c r="K12" s="20"/>
      <c r="L12" s="18">
        <v>0</v>
      </c>
      <c r="M12" s="18">
        <f>E12-I12-J12</f>
        <v>6328</v>
      </c>
      <c r="N12" s="18"/>
    </row>
    <row r="13" spans="1:21" s="2" customFormat="1" ht="27.75" customHeight="1" x14ac:dyDescent="0.25">
      <c r="A13" s="2">
        <v>2</v>
      </c>
      <c r="B13" s="17" t="s">
        <v>142</v>
      </c>
      <c r="C13" s="24" t="s">
        <v>143</v>
      </c>
      <c r="D13" s="18">
        <v>8079</v>
      </c>
      <c r="E13" s="18">
        <f t="shared" ref="E13:E28" si="0">D13/2</f>
        <v>4039.5</v>
      </c>
      <c r="F13" s="175"/>
      <c r="G13" s="18"/>
      <c r="H13" s="19">
        <v>150</v>
      </c>
      <c r="I13" s="18">
        <v>351</v>
      </c>
      <c r="J13" s="18"/>
      <c r="K13" s="18"/>
      <c r="L13" s="18">
        <v>0</v>
      </c>
      <c r="M13" s="18">
        <f>E13-I13+H13+F13</f>
        <v>3838.5</v>
      </c>
      <c r="N13" s="16"/>
    </row>
    <row r="14" spans="1:21" s="2" customFormat="1" ht="27.75" customHeight="1" x14ac:dyDescent="0.25">
      <c r="A14" s="2">
        <v>3</v>
      </c>
      <c r="B14" s="17" t="s">
        <v>215</v>
      </c>
      <c r="C14" s="24" t="s">
        <v>144</v>
      </c>
      <c r="D14" s="18">
        <v>6238</v>
      </c>
      <c r="E14" s="18">
        <f t="shared" si="0"/>
        <v>3119</v>
      </c>
      <c r="F14" s="175"/>
      <c r="G14" s="18"/>
      <c r="H14" s="19">
        <v>150</v>
      </c>
      <c r="I14" s="18">
        <v>233</v>
      </c>
      <c r="J14" s="18"/>
      <c r="K14" s="18"/>
      <c r="L14" s="18">
        <v>126</v>
      </c>
      <c r="M14" s="18">
        <f>E14+H14+L14-I14+F14</f>
        <v>3162</v>
      </c>
      <c r="N14" s="16"/>
    </row>
    <row r="15" spans="1:21" s="2" customFormat="1" ht="27.75" customHeight="1" x14ac:dyDescent="0.25">
      <c r="A15" s="2">
        <v>4</v>
      </c>
      <c r="B15" s="17" t="s">
        <v>145</v>
      </c>
      <c r="C15" s="24" t="s">
        <v>144</v>
      </c>
      <c r="D15" s="18">
        <v>6238</v>
      </c>
      <c r="E15" s="18">
        <f t="shared" si="0"/>
        <v>3119</v>
      </c>
      <c r="F15" s="175"/>
      <c r="G15" s="18"/>
      <c r="H15" s="19">
        <v>150</v>
      </c>
      <c r="I15" s="18">
        <v>233</v>
      </c>
      <c r="J15" s="18"/>
      <c r="K15" s="18"/>
      <c r="L15" s="18">
        <v>126</v>
      </c>
      <c r="M15" s="18">
        <f>E15+H15+L15-I15-J15</f>
        <v>3162</v>
      </c>
      <c r="N15" s="16"/>
    </row>
    <row r="16" spans="1:21" s="2" customFormat="1" ht="27.75" customHeight="1" x14ac:dyDescent="0.25">
      <c r="A16" s="2">
        <v>5</v>
      </c>
      <c r="B16" s="17" t="s">
        <v>146</v>
      </c>
      <c r="C16" s="24" t="s">
        <v>144</v>
      </c>
      <c r="D16" s="18">
        <v>6238</v>
      </c>
      <c r="E16" s="18">
        <f t="shared" si="0"/>
        <v>3119</v>
      </c>
      <c r="F16" s="175"/>
      <c r="G16" s="18"/>
      <c r="H16" s="19">
        <v>150</v>
      </c>
      <c r="I16" s="18">
        <v>233</v>
      </c>
      <c r="J16" s="18"/>
      <c r="K16" s="18">
        <v>423</v>
      </c>
      <c r="L16" s="18">
        <v>126</v>
      </c>
      <c r="M16" s="18">
        <f>E16+H16+L16-I16-J16-K16</f>
        <v>2739</v>
      </c>
      <c r="N16" s="16"/>
      <c r="P16" s="180"/>
      <c r="Q16" s="180"/>
      <c r="R16" s="180"/>
      <c r="S16" s="180"/>
      <c r="T16" s="180"/>
      <c r="U16" s="180"/>
    </row>
    <row r="17" spans="1:23" s="2" customFormat="1" ht="27.75" customHeight="1" x14ac:dyDescent="0.25">
      <c r="A17" s="2">
        <v>6</v>
      </c>
      <c r="B17" s="17" t="s">
        <v>274</v>
      </c>
      <c r="C17" s="24" t="s">
        <v>144</v>
      </c>
      <c r="D17" s="18">
        <v>6238</v>
      </c>
      <c r="E17" s="18">
        <f t="shared" si="0"/>
        <v>3119</v>
      </c>
      <c r="F17" s="175"/>
      <c r="G17" s="18"/>
      <c r="H17" s="19">
        <v>150</v>
      </c>
      <c r="I17" s="18">
        <v>233</v>
      </c>
      <c r="J17" s="18"/>
      <c r="K17" s="18"/>
      <c r="L17" s="18">
        <v>126</v>
      </c>
      <c r="M17" s="18">
        <f>E17+H17+L17-I17-J17</f>
        <v>3162</v>
      </c>
      <c r="N17" s="16"/>
      <c r="P17" s="180"/>
      <c r="Q17" s="180"/>
      <c r="R17" s="180"/>
      <c r="S17" s="180"/>
      <c r="T17" s="180"/>
      <c r="U17" s="180"/>
    </row>
    <row r="18" spans="1:23" s="2" customFormat="1" ht="27.75" customHeight="1" x14ac:dyDescent="0.25">
      <c r="A18" s="2">
        <v>7</v>
      </c>
      <c r="B18" s="17" t="s">
        <v>147</v>
      </c>
      <c r="C18" s="24" t="s">
        <v>144</v>
      </c>
      <c r="D18" s="18">
        <v>6238</v>
      </c>
      <c r="E18" s="18">
        <f t="shared" si="0"/>
        <v>3119</v>
      </c>
      <c r="F18" s="175"/>
      <c r="G18" s="18"/>
      <c r="H18" s="19">
        <v>150</v>
      </c>
      <c r="I18" s="18">
        <v>233</v>
      </c>
      <c r="J18" s="18"/>
      <c r="K18" s="18"/>
      <c r="L18" s="18">
        <v>126</v>
      </c>
      <c r="M18" s="18">
        <f>E18+H18+L18-I18-J18</f>
        <v>3162</v>
      </c>
      <c r="N18" s="16"/>
      <c r="P18" s="180"/>
      <c r="Q18" s="180"/>
      <c r="R18" s="180"/>
      <c r="S18" s="180"/>
      <c r="T18" s="180"/>
      <c r="U18" s="180"/>
    </row>
    <row r="19" spans="1:23" s="2" customFormat="1" ht="27.75" customHeight="1" x14ac:dyDescent="0.25">
      <c r="A19" s="2">
        <v>8</v>
      </c>
      <c r="B19" s="17" t="s">
        <v>148</v>
      </c>
      <c r="C19" s="24" t="s">
        <v>144</v>
      </c>
      <c r="D19" s="18">
        <v>6238</v>
      </c>
      <c r="E19" s="18">
        <f t="shared" si="0"/>
        <v>3119</v>
      </c>
      <c r="F19" s="175"/>
      <c r="G19" s="18"/>
      <c r="H19" s="19">
        <v>150</v>
      </c>
      <c r="I19" s="18">
        <v>233</v>
      </c>
      <c r="J19" s="18"/>
      <c r="K19" s="18"/>
      <c r="L19" s="18">
        <v>126</v>
      </c>
      <c r="M19" s="18">
        <f>E19+H19+L19-I19+F19</f>
        <v>3162</v>
      </c>
      <c r="N19" s="16"/>
      <c r="P19" s="180"/>
      <c r="Q19" s="180"/>
      <c r="R19" s="180"/>
      <c r="S19" s="180"/>
      <c r="T19" s="180"/>
      <c r="U19" s="180"/>
    </row>
    <row r="20" spans="1:23" s="2" customFormat="1" ht="27.75" customHeight="1" x14ac:dyDescent="0.25">
      <c r="A20" s="2">
        <v>9</v>
      </c>
      <c r="B20" s="17" t="s">
        <v>149</v>
      </c>
      <c r="C20" s="24" t="s">
        <v>144</v>
      </c>
      <c r="D20" s="18">
        <v>6238</v>
      </c>
      <c r="E20" s="18">
        <f t="shared" si="0"/>
        <v>3119</v>
      </c>
      <c r="F20" s="175"/>
      <c r="G20" s="18"/>
      <c r="H20" s="19">
        <v>150</v>
      </c>
      <c r="I20" s="18">
        <v>233</v>
      </c>
      <c r="J20" s="18"/>
      <c r="K20" s="18"/>
      <c r="L20" s="18">
        <v>126</v>
      </c>
      <c r="M20" s="18">
        <f>E20+H20+L20-I20+F20</f>
        <v>3162</v>
      </c>
      <c r="N20" s="16"/>
      <c r="P20" s="180"/>
      <c r="Q20" s="180"/>
      <c r="R20" s="180"/>
      <c r="S20" s="180"/>
      <c r="T20" s="180"/>
      <c r="U20" s="180"/>
    </row>
    <row r="21" spans="1:23" s="2" customFormat="1" ht="27.75" customHeight="1" x14ac:dyDescent="0.35">
      <c r="A21" s="2">
        <v>10</v>
      </c>
      <c r="B21" s="17" t="s">
        <v>150</v>
      </c>
      <c r="C21" s="24" t="s">
        <v>144</v>
      </c>
      <c r="D21" s="18">
        <v>6238</v>
      </c>
      <c r="E21" s="18">
        <f t="shared" si="0"/>
        <v>3119</v>
      </c>
      <c r="F21" s="175"/>
      <c r="G21" s="18"/>
      <c r="H21" s="19">
        <v>150</v>
      </c>
      <c r="I21" s="18">
        <v>233</v>
      </c>
      <c r="J21" s="18"/>
      <c r="K21" s="18"/>
      <c r="L21" s="18">
        <v>126</v>
      </c>
      <c r="M21" s="18">
        <f t="shared" ref="M21:M28" si="1">E21+H21+L21-I21+F21</f>
        <v>3162</v>
      </c>
      <c r="N21" s="16"/>
      <c r="P21" s="181" t="s">
        <v>319</v>
      </c>
      <c r="Q21" s="181" t="s">
        <v>320</v>
      </c>
      <c r="R21" s="181" t="s">
        <v>321</v>
      </c>
      <c r="S21" s="501" t="s">
        <v>322</v>
      </c>
      <c r="T21" s="501"/>
      <c r="U21" s="501"/>
    </row>
    <row r="22" spans="1:23" s="2" customFormat="1" ht="27.75" customHeight="1" x14ac:dyDescent="0.35">
      <c r="A22" s="2">
        <v>11</v>
      </c>
      <c r="B22" s="17" t="s">
        <v>151</v>
      </c>
      <c r="C22" s="24" t="s">
        <v>143</v>
      </c>
      <c r="D22" s="18">
        <v>8079</v>
      </c>
      <c r="E22" s="18">
        <f t="shared" si="0"/>
        <v>4039.5</v>
      </c>
      <c r="F22" s="175"/>
      <c r="G22" s="18"/>
      <c r="H22" s="19">
        <v>150</v>
      </c>
      <c r="I22" s="18">
        <v>351</v>
      </c>
      <c r="J22" s="18"/>
      <c r="K22" s="18"/>
      <c r="L22" s="18">
        <v>0</v>
      </c>
      <c r="M22" s="18">
        <f t="shared" si="1"/>
        <v>3838.5</v>
      </c>
      <c r="N22" s="16"/>
      <c r="P22" s="182" t="s">
        <v>315</v>
      </c>
      <c r="Q22" s="182" t="s">
        <v>314</v>
      </c>
      <c r="R22" s="182" t="s">
        <v>316</v>
      </c>
      <c r="S22" s="182" t="s">
        <v>305</v>
      </c>
      <c r="T22" s="182" t="s">
        <v>317</v>
      </c>
      <c r="U22" s="182" t="s">
        <v>318</v>
      </c>
    </row>
    <row r="23" spans="1:23" s="2" customFormat="1" ht="27.75" customHeight="1" x14ac:dyDescent="0.35">
      <c r="A23" s="2">
        <v>12</v>
      </c>
      <c r="B23" s="17" t="s">
        <v>356</v>
      </c>
      <c r="C23" s="24" t="s">
        <v>144</v>
      </c>
      <c r="D23" s="18">
        <v>6238</v>
      </c>
      <c r="E23" s="18">
        <f t="shared" si="0"/>
        <v>3119</v>
      </c>
      <c r="F23" s="175"/>
      <c r="G23" s="18"/>
      <c r="H23" s="19">
        <v>150</v>
      </c>
      <c r="I23" s="18">
        <v>233</v>
      </c>
      <c r="J23" s="18"/>
      <c r="K23" s="18"/>
      <c r="L23" s="18">
        <v>126</v>
      </c>
      <c r="M23" s="18">
        <f t="shared" si="1"/>
        <v>3162</v>
      </c>
      <c r="N23" s="16"/>
      <c r="P23" s="181">
        <v>16981</v>
      </c>
      <c r="Q23" s="181">
        <v>12652</v>
      </c>
      <c r="R23" s="181">
        <v>4783</v>
      </c>
      <c r="S23" s="181">
        <v>47320</v>
      </c>
      <c r="T23" s="181">
        <v>3920</v>
      </c>
      <c r="U23" s="181">
        <v>20005</v>
      </c>
      <c r="V23" s="47">
        <f>SUM(P23:U23)</f>
        <v>105661</v>
      </c>
      <c r="W23" s="47">
        <f>V23+40000</f>
        <v>145661</v>
      </c>
    </row>
    <row r="24" spans="1:23" s="2" customFormat="1" ht="27.75" customHeight="1" x14ac:dyDescent="0.4">
      <c r="A24" s="2">
        <v>13</v>
      </c>
      <c r="B24" s="17" t="s">
        <v>152</v>
      </c>
      <c r="C24" s="24" t="s">
        <v>144</v>
      </c>
      <c r="D24" s="18">
        <v>6238</v>
      </c>
      <c r="E24" s="18">
        <f t="shared" si="0"/>
        <v>3119</v>
      </c>
      <c r="F24" s="175"/>
      <c r="G24" s="18"/>
      <c r="H24" s="19">
        <v>150</v>
      </c>
      <c r="I24" s="18">
        <v>233</v>
      </c>
      <c r="J24" s="18"/>
      <c r="K24" s="18"/>
      <c r="L24" s="18">
        <v>126</v>
      </c>
      <c r="M24" s="18">
        <f t="shared" si="1"/>
        <v>3162</v>
      </c>
      <c r="N24" s="16"/>
      <c r="V24" s="183">
        <v>500</v>
      </c>
      <c r="W24" s="184" t="s">
        <v>323</v>
      </c>
    </row>
    <row r="25" spans="1:23" s="2" customFormat="1" ht="27.75" customHeight="1" x14ac:dyDescent="0.4">
      <c r="A25" s="2">
        <v>14</v>
      </c>
      <c r="B25" s="17" t="s">
        <v>153</v>
      </c>
      <c r="C25" s="24" t="s">
        <v>144</v>
      </c>
      <c r="D25" s="18">
        <v>6238</v>
      </c>
      <c r="E25" s="18">
        <f t="shared" si="0"/>
        <v>3119</v>
      </c>
      <c r="F25" s="18"/>
      <c r="G25" s="18"/>
      <c r="H25" s="19">
        <v>150</v>
      </c>
      <c r="I25" s="18">
        <v>233</v>
      </c>
      <c r="J25" s="18"/>
      <c r="K25" s="18"/>
      <c r="L25" s="18">
        <v>126</v>
      </c>
      <c r="M25" s="18">
        <f t="shared" si="1"/>
        <v>3162</v>
      </c>
      <c r="N25" s="16"/>
      <c r="V25" s="183">
        <v>500</v>
      </c>
      <c r="W25" s="184" t="s">
        <v>325</v>
      </c>
    </row>
    <row r="26" spans="1:23" s="2" customFormat="1" ht="27.75" customHeight="1" x14ac:dyDescent="0.4">
      <c r="A26" s="2">
        <v>15</v>
      </c>
      <c r="B26" s="17" t="s">
        <v>154</v>
      </c>
      <c r="C26" s="24" t="s">
        <v>144</v>
      </c>
      <c r="D26" s="18">
        <v>6238</v>
      </c>
      <c r="E26" s="18">
        <f t="shared" si="0"/>
        <v>3119</v>
      </c>
      <c r="F26" s="18"/>
      <c r="G26" s="18"/>
      <c r="H26" s="19">
        <v>150</v>
      </c>
      <c r="I26" s="18">
        <v>233</v>
      </c>
      <c r="J26" s="18"/>
      <c r="K26" s="18"/>
      <c r="L26" s="18">
        <v>126</v>
      </c>
      <c r="M26" s="18">
        <f t="shared" si="1"/>
        <v>3162</v>
      </c>
      <c r="N26" s="16"/>
      <c r="V26" s="183">
        <v>2000</v>
      </c>
      <c r="W26" s="184" t="s">
        <v>324</v>
      </c>
    </row>
    <row r="27" spans="1:23" s="2" customFormat="1" ht="27.75" customHeight="1" x14ac:dyDescent="0.4">
      <c r="A27" s="2">
        <v>16</v>
      </c>
      <c r="B27" s="17" t="s">
        <v>156</v>
      </c>
      <c r="C27" s="24" t="s">
        <v>144</v>
      </c>
      <c r="D27" s="18">
        <v>6238</v>
      </c>
      <c r="E27" s="18">
        <f t="shared" si="0"/>
        <v>3119</v>
      </c>
      <c r="F27" s="18"/>
      <c r="G27" s="18"/>
      <c r="H27" s="19">
        <v>150</v>
      </c>
      <c r="I27" s="18">
        <v>233</v>
      </c>
      <c r="J27" s="18"/>
      <c r="K27" s="18"/>
      <c r="L27" s="18">
        <v>126</v>
      </c>
      <c r="M27" s="18">
        <f t="shared" si="1"/>
        <v>3162</v>
      </c>
      <c r="N27" s="16"/>
      <c r="V27" s="183">
        <v>4000</v>
      </c>
      <c r="W27" s="184" t="s">
        <v>326</v>
      </c>
    </row>
    <row r="28" spans="1:23" s="2" customFormat="1" ht="27.75" customHeight="1" x14ac:dyDescent="0.25">
      <c r="A28" s="2">
        <v>17</v>
      </c>
      <c r="B28" s="17" t="s">
        <v>157</v>
      </c>
      <c r="C28" s="24" t="s">
        <v>144</v>
      </c>
      <c r="D28" s="18">
        <v>6238</v>
      </c>
      <c r="E28" s="18">
        <f t="shared" si="0"/>
        <v>3119</v>
      </c>
      <c r="F28" s="18"/>
      <c r="G28" s="18"/>
      <c r="H28" s="19">
        <v>150</v>
      </c>
      <c r="I28" s="18">
        <v>233</v>
      </c>
      <c r="J28" s="18"/>
      <c r="K28" s="18"/>
      <c r="L28" s="18">
        <v>126</v>
      </c>
      <c r="M28" s="18">
        <f t="shared" si="1"/>
        <v>3162</v>
      </c>
      <c r="N28" s="16"/>
    </row>
    <row r="29" spans="1:23" s="2" customFormat="1" ht="19.5" customHeight="1" x14ac:dyDescent="0.25">
      <c r="B29" s="26"/>
      <c r="C29" s="27"/>
      <c r="D29" s="28"/>
      <c r="E29" s="28"/>
      <c r="F29" s="28"/>
      <c r="G29" s="28"/>
      <c r="H29" s="41"/>
      <c r="I29" s="28"/>
      <c r="J29" s="28"/>
      <c r="K29" s="28"/>
      <c r="L29" s="28"/>
      <c r="M29" s="28"/>
      <c r="N29" s="31"/>
    </row>
    <row r="30" spans="1:23" s="2" customFormat="1" ht="7.5" customHeight="1" thickBot="1" x14ac:dyDescent="0.3">
      <c r="B30" s="26"/>
      <c r="C30" s="27"/>
      <c r="D30" s="28"/>
      <c r="E30" s="28"/>
      <c r="F30" s="28"/>
      <c r="G30" s="28"/>
      <c r="H30" s="41"/>
      <c r="I30" s="28"/>
      <c r="J30" s="28"/>
      <c r="K30" s="28"/>
      <c r="L30" s="28"/>
      <c r="M30" s="28"/>
      <c r="N30" s="31"/>
    </row>
    <row r="31" spans="1:23" s="2" customFormat="1" ht="12" customHeight="1" x14ac:dyDescent="0.25">
      <c r="B31" s="3"/>
      <c r="C31" s="4"/>
      <c r="D31" s="4"/>
      <c r="E31" s="506" t="s">
        <v>1</v>
      </c>
      <c r="F31" s="506"/>
      <c r="G31" s="506"/>
      <c r="H31" s="506"/>
      <c r="I31" s="506" t="s">
        <v>2</v>
      </c>
      <c r="J31" s="506"/>
      <c r="K31" s="506"/>
      <c r="L31" s="506"/>
      <c r="M31" s="506"/>
      <c r="N31" s="5"/>
    </row>
    <row r="32" spans="1:23" s="2" customFormat="1" ht="36" customHeight="1" x14ac:dyDescent="0.25">
      <c r="B32" s="6" t="s">
        <v>3</v>
      </c>
      <c r="C32" s="7" t="s">
        <v>4</v>
      </c>
      <c r="D32" s="7" t="s">
        <v>5</v>
      </c>
      <c r="E32" s="7" t="s">
        <v>6</v>
      </c>
      <c r="F32" s="7" t="s">
        <v>7</v>
      </c>
      <c r="G32" s="7"/>
      <c r="H32" s="7" t="s">
        <v>9</v>
      </c>
      <c r="I32" s="7" t="s">
        <v>11</v>
      </c>
      <c r="J32" s="57" t="s">
        <v>272</v>
      </c>
      <c r="K32" s="57" t="s">
        <v>158</v>
      </c>
      <c r="L32" s="7" t="s">
        <v>12</v>
      </c>
      <c r="M32" s="7" t="s">
        <v>13</v>
      </c>
      <c r="N32" s="8" t="s">
        <v>14</v>
      </c>
    </row>
    <row r="33" spans="1:14" s="2" customFormat="1" ht="11.25" customHeight="1" thickBot="1" x14ac:dyDescent="0.3">
      <c r="B33" s="60"/>
      <c r="C33" s="10"/>
      <c r="D33" s="39"/>
      <c r="E33" s="39"/>
      <c r="F33" s="39"/>
      <c r="G33" s="39"/>
      <c r="H33" s="61"/>
      <c r="I33" s="39"/>
      <c r="J33" s="39"/>
      <c r="K33" s="39"/>
      <c r="L33" s="39"/>
      <c r="M33" s="62"/>
      <c r="N33" s="11"/>
    </row>
    <row r="34" spans="1:14" s="2" customFormat="1" ht="27.75" customHeight="1" x14ac:dyDescent="0.25">
      <c r="A34" s="113">
        <v>18</v>
      </c>
      <c r="B34" s="16" t="s">
        <v>275</v>
      </c>
      <c r="C34" s="15" t="s">
        <v>144</v>
      </c>
      <c r="D34" s="18">
        <v>6238</v>
      </c>
      <c r="E34" s="18">
        <f t="shared" ref="E34:E50" si="2">D34/2</f>
        <v>3119</v>
      </c>
      <c r="F34" s="18"/>
      <c r="G34" s="18"/>
      <c r="H34" s="19">
        <v>150</v>
      </c>
      <c r="I34" s="18">
        <v>233</v>
      </c>
      <c r="J34" s="18"/>
      <c r="K34" s="18"/>
      <c r="L34" s="18">
        <v>126</v>
      </c>
      <c r="M34" s="18">
        <v>3162</v>
      </c>
      <c r="N34" s="14"/>
    </row>
    <row r="35" spans="1:14" s="2" customFormat="1" ht="27.75" customHeight="1" x14ac:dyDescent="0.25">
      <c r="A35" s="2">
        <v>19</v>
      </c>
      <c r="B35" s="38" t="s">
        <v>159</v>
      </c>
      <c r="C35" s="27" t="s">
        <v>144</v>
      </c>
      <c r="D35" s="18">
        <v>6238</v>
      </c>
      <c r="E35" s="18">
        <f t="shared" si="2"/>
        <v>3119</v>
      </c>
      <c r="F35" s="18"/>
      <c r="G35" s="18"/>
      <c r="H35" s="19">
        <v>150</v>
      </c>
      <c r="I35" s="18">
        <v>233</v>
      </c>
      <c r="J35" s="18"/>
      <c r="K35" s="18"/>
      <c r="L35" s="18">
        <v>126</v>
      </c>
      <c r="M35" s="18">
        <f>E35+H35+L35-I35+F35</f>
        <v>3162</v>
      </c>
      <c r="N35" s="14"/>
    </row>
    <row r="36" spans="1:14" s="2" customFormat="1" ht="27.75" customHeight="1" x14ac:dyDescent="0.25">
      <c r="A36" s="2">
        <v>20</v>
      </c>
      <c r="B36" s="17" t="s">
        <v>160</v>
      </c>
      <c r="C36" s="24" t="s">
        <v>144</v>
      </c>
      <c r="D36" s="18">
        <v>6238</v>
      </c>
      <c r="E36" s="18">
        <f t="shared" si="2"/>
        <v>3119</v>
      </c>
      <c r="F36" s="18"/>
      <c r="G36" s="18"/>
      <c r="H36" s="19">
        <v>150</v>
      </c>
      <c r="I36" s="18">
        <v>233</v>
      </c>
      <c r="J36" s="18"/>
      <c r="K36" s="18">
        <v>425</v>
      </c>
      <c r="L36" s="18">
        <v>126</v>
      </c>
      <c r="M36" s="18">
        <f>E36+H36+L36-I36+F36-K36</f>
        <v>2737</v>
      </c>
      <c r="N36" s="16"/>
    </row>
    <row r="37" spans="1:14" s="2" customFormat="1" ht="27.75" customHeight="1" x14ac:dyDescent="0.25">
      <c r="A37" s="2">
        <v>21</v>
      </c>
      <c r="B37" s="17" t="s">
        <v>161</v>
      </c>
      <c r="C37" s="24" t="s">
        <v>144</v>
      </c>
      <c r="D37" s="18">
        <v>6238</v>
      </c>
      <c r="E37" s="18">
        <f t="shared" si="2"/>
        <v>3119</v>
      </c>
      <c r="F37" s="18"/>
      <c r="G37" s="18"/>
      <c r="H37" s="19">
        <v>150</v>
      </c>
      <c r="I37" s="18">
        <v>233</v>
      </c>
      <c r="J37" s="18"/>
      <c r="K37" s="18"/>
      <c r="L37" s="18">
        <v>126</v>
      </c>
      <c r="M37" s="18">
        <f>E37+H37+L37-I37+F37-K37</f>
        <v>3162</v>
      </c>
      <c r="N37" s="16"/>
    </row>
    <row r="38" spans="1:14" s="2" customFormat="1" ht="27.75" customHeight="1" x14ac:dyDescent="0.25">
      <c r="A38" s="2">
        <v>22</v>
      </c>
      <c r="B38" s="16" t="s">
        <v>162</v>
      </c>
      <c r="C38" s="15" t="s">
        <v>144</v>
      </c>
      <c r="D38" s="18">
        <v>6238</v>
      </c>
      <c r="E38" s="18">
        <f t="shared" si="2"/>
        <v>3119</v>
      </c>
      <c r="F38" s="18"/>
      <c r="G38" s="18"/>
      <c r="H38" s="19">
        <v>150</v>
      </c>
      <c r="I38" s="18">
        <v>233</v>
      </c>
      <c r="J38" s="18"/>
      <c r="K38" s="18">
        <v>425</v>
      </c>
      <c r="L38" s="18">
        <v>126</v>
      </c>
      <c r="M38" s="18">
        <f>E38+H38-I38-K38+L38</f>
        <v>2737</v>
      </c>
      <c r="N38" s="16"/>
    </row>
    <row r="39" spans="1:14" s="2" customFormat="1" ht="27.75" customHeight="1" x14ac:dyDescent="0.25">
      <c r="A39" s="113">
        <v>23</v>
      </c>
      <c r="B39" s="16" t="s">
        <v>270</v>
      </c>
      <c r="C39" s="15" t="s">
        <v>144</v>
      </c>
      <c r="D39" s="18">
        <v>6238</v>
      </c>
      <c r="E39" s="18">
        <v>3119</v>
      </c>
      <c r="F39" s="18"/>
      <c r="G39" s="18"/>
      <c r="H39" s="19">
        <v>150</v>
      </c>
      <c r="I39" s="18">
        <v>233</v>
      </c>
      <c r="J39" s="18"/>
      <c r="K39" s="18"/>
      <c r="L39" s="18">
        <v>126</v>
      </c>
      <c r="M39" s="18">
        <v>3162</v>
      </c>
      <c r="N39" s="16"/>
    </row>
    <row r="40" spans="1:14" s="2" customFormat="1" ht="27.75" customHeight="1" x14ac:dyDescent="0.25">
      <c r="A40" s="2">
        <v>24</v>
      </c>
      <c r="B40" s="16" t="s">
        <v>163</v>
      </c>
      <c r="C40" s="24" t="s">
        <v>144</v>
      </c>
      <c r="D40" s="18">
        <v>6238</v>
      </c>
      <c r="E40" s="18">
        <f t="shared" si="2"/>
        <v>3119</v>
      </c>
      <c r="F40" s="18"/>
      <c r="G40" s="18"/>
      <c r="H40" s="19">
        <v>150</v>
      </c>
      <c r="I40" s="18">
        <v>233</v>
      </c>
      <c r="J40" s="18"/>
      <c r="K40" s="18"/>
      <c r="L40" s="18">
        <v>126</v>
      </c>
      <c r="M40" s="18">
        <f>E40+F40+H40-I40+L40</f>
        <v>3162</v>
      </c>
      <c r="N40" s="16"/>
    </row>
    <row r="41" spans="1:14" s="2" customFormat="1" ht="27.75" customHeight="1" x14ac:dyDescent="0.25">
      <c r="A41" s="2">
        <v>25</v>
      </c>
      <c r="B41" s="16" t="s">
        <v>164</v>
      </c>
      <c r="C41" s="15" t="s">
        <v>144</v>
      </c>
      <c r="D41" s="18">
        <v>6238</v>
      </c>
      <c r="E41" s="18">
        <f t="shared" si="2"/>
        <v>3119</v>
      </c>
      <c r="F41" s="18"/>
      <c r="G41" s="18"/>
      <c r="H41" s="19">
        <v>150</v>
      </c>
      <c r="I41" s="18">
        <v>233</v>
      </c>
      <c r="J41" s="18"/>
      <c r="K41" s="18"/>
      <c r="L41" s="18">
        <v>126</v>
      </c>
      <c r="M41" s="18">
        <f>E41+H41+L41-I41+F41</f>
        <v>3162</v>
      </c>
      <c r="N41" s="16"/>
    </row>
    <row r="42" spans="1:14" s="2" customFormat="1" ht="27.75" customHeight="1" x14ac:dyDescent="0.25">
      <c r="A42" s="2">
        <v>26</v>
      </c>
      <c r="B42" s="16" t="s">
        <v>217</v>
      </c>
      <c r="C42" s="15" t="s">
        <v>144</v>
      </c>
      <c r="D42" s="18">
        <v>6238</v>
      </c>
      <c r="E42" s="18">
        <f t="shared" si="2"/>
        <v>3119</v>
      </c>
      <c r="F42" s="18"/>
      <c r="G42" s="18"/>
      <c r="H42" s="19">
        <v>150</v>
      </c>
      <c r="I42" s="18">
        <v>233</v>
      </c>
      <c r="J42" s="18"/>
      <c r="K42" s="18"/>
      <c r="L42" s="18">
        <v>126</v>
      </c>
      <c r="M42" s="18">
        <f>E42+H42+L42-I42+F42</f>
        <v>3162</v>
      </c>
      <c r="N42" s="16"/>
    </row>
    <row r="43" spans="1:14" s="2" customFormat="1" ht="27.75" customHeight="1" x14ac:dyDescent="0.25">
      <c r="A43" s="113">
        <v>27</v>
      </c>
      <c r="B43" s="16" t="s">
        <v>288</v>
      </c>
      <c r="C43" s="15" t="s">
        <v>144</v>
      </c>
      <c r="D43" s="18">
        <v>6238</v>
      </c>
      <c r="E43" s="18">
        <f t="shared" si="2"/>
        <v>3119</v>
      </c>
      <c r="F43" s="18"/>
      <c r="G43" s="18"/>
      <c r="H43" s="19">
        <v>150</v>
      </c>
      <c r="I43" s="18">
        <v>233</v>
      </c>
      <c r="J43" s="18"/>
      <c r="K43" s="18"/>
      <c r="L43" s="18">
        <v>126</v>
      </c>
      <c r="M43" s="18">
        <f>E43+H43+L43-I43</f>
        <v>3162</v>
      </c>
      <c r="N43" s="16"/>
    </row>
    <row r="44" spans="1:14" s="2" customFormat="1" ht="14.25" customHeight="1" x14ac:dyDescent="0.25">
      <c r="A44" s="2">
        <v>28</v>
      </c>
      <c r="B44" s="16" t="s">
        <v>327</v>
      </c>
      <c r="C44" s="15" t="s">
        <v>144</v>
      </c>
      <c r="D44" s="18">
        <v>6238</v>
      </c>
      <c r="E44" s="18">
        <f t="shared" si="2"/>
        <v>3119</v>
      </c>
      <c r="F44" s="18"/>
      <c r="G44" s="18"/>
      <c r="H44" s="19">
        <v>150</v>
      </c>
      <c r="I44" s="18">
        <v>233</v>
      </c>
      <c r="J44" s="18"/>
      <c r="K44" s="18"/>
      <c r="L44" s="18">
        <v>126</v>
      </c>
      <c r="M44" s="18">
        <v>3162</v>
      </c>
      <c r="N44" s="16"/>
    </row>
    <row r="45" spans="1:14" s="2" customFormat="1" ht="27.75" customHeight="1" x14ac:dyDescent="0.25">
      <c r="B45" s="22" t="s">
        <v>165</v>
      </c>
      <c r="C45" s="15"/>
      <c r="D45" s="18"/>
      <c r="E45" s="18"/>
      <c r="F45" s="18"/>
      <c r="G45" s="18"/>
      <c r="H45" s="18"/>
      <c r="I45" s="18"/>
      <c r="J45" s="18"/>
      <c r="K45" s="18"/>
      <c r="L45" s="18"/>
      <c r="M45" s="21">
        <f>SUM(M12:M44)</f>
        <v>91782</v>
      </c>
      <c r="N45" s="16"/>
    </row>
    <row r="46" spans="1:14" s="2" customFormat="1" ht="8.25" customHeight="1" x14ac:dyDescent="0.25">
      <c r="B46" s="16"/>
      <c r="C46" s="15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6"/>
    </row>
    <row r="47" spans="1:14" s="2" customFormat="1" ht="27.75" customHeight="1" x14ac:dyDescent="0.25">
      <c r="A47" s="2">
        <v>1</v>
      </c>
      <c r="B47" s="17" t="s">
        <v>166</v>
      </c>
      <c r="C47" s="24" t="s">
        <v>39</v>
      </c>
      <c r="D47" s="18">
        <v>9200</v>
      </c>
      <c r="E47" s="18">
        <f t="shared" si="2"/>
        <v>4600</v>
      </c>
      <c r="F47" s="18"/>
      <c r="G47" s="18"/>
      <c r="H47" s="20"/>
      <c r="I47" s="18">
        <v>446</v>
      </c>
      <c r="J47" s="18">
        <v>125</v>
      </c>
      <c r="K47" s="18"/>
      <c r="L47" s="18"/>
      <c r="M47" s="18">
        <v>4029</v>
      </c>
      <c r="N47" s="16"/>
    </row>
    <row r="48" spans="1:14" s="2" customFormat="1" ht="27.75" customHeight="1" x14ac:dyDescent="0.25">
      <c r="A48" s="2">
        <v>2</v>
      </c>
      <c r="B48" s="17" t="s">
        <v>167</v>
      </c>
      <c r="C48" s="24" t="s">
        <v>48</v>
      </c>
      <c r="D48" s="18">
        <v>5950</v>
      </c>
      <c r="E48" s="18">
        <f t="shared" si="2"/>
        <v>2975</v>
      </c>
      <c r="F48" s="18"/>
      <c r="G48" s="18"/>
      <c r="H48" s="20">
        <v>45</v>
      </c>
      <c r="I48" s="18">
        <v>218</v>
      </c>
      <c r="J48" s="18"/>
      <c r="K48" s="18"/>
      <c r="L48" s="18">
        <v>147</v>
      </c>
      <c r="M48" s="18">
        <f>E48+H48+L48-I48+F48-K48</f>
        <v>2949</v>
      </c>
      <c r="N48" s="16"/>
    </row>
    <row r="49" spans="1:15" s="2" customFormat="1" ht="27.75" customHeight="1" x14ac:dyDescent="0.25">
      <c r="A49" s="2">
        <v>3</v>
      </c>
      <c r="B49" s="17" t="s">
        <v>168</v>
      </c>
      <c r="C49" s="24" t="s">
        <v>48</v>
      </c>
      <c r="D49" s="18">
        <v>5950</v>
      </c>
      <c r="E49" s="18">
        <f t="shared" si="2"/>
        <v>2975</v>
      </c>
      <c r="F49" s="18"/>
      <c r="G49" s="18"/>
      <c r="H49" s="20">
        <v>45</v>
      </c>
      <c r="I49" s="18">
        <v>218</v>
      </c>
      <c r="J49" s="18"/>
      <c r="K49" s="18"/>
      <c r="L49" s="18">
        <v>147</v>
      </c>
      <c r="M49" s="18">
        <f>E49+H49+L49-I49+F49-K49</f>
        <v>2949</v>
      </c>
      <c r="N49" s="16"/>
    </row>
    <row r="50" spans="1:15" s="2" customFormat="1" ht="27.75" customHeight="1" x14ac:dyDescent="0.25">
      <c r="A50" s="2">
        <v>4</v>
      </c>
      <c r="B50" s="17" t="s">
        <v>169</v>
      </c>
      <c r="C50" s="24" t="s">
        <v>48</v>
      </c>
      <c r="D50" s="18">
        <v>5950</v>
      </c>
      <c r="E50" s="18">
        <f t="shared" si="2"/>
        <v>2975</v>
      </c>
      <c r="F50" s="18"/>
      <c r="G50" s="18"/>
      <c r="H50" s="20">
        <v>45</v>
      </c>
      <c r="I50" s="18">
        <v>218</v>
      </c>
      <c r="J50" s="18"/>
      <c r="K50" s="18"/>
      <c r="L50" s="18">
        <v>147</v>
      </c>
      <c r="M50" s="18">
        <f>E50+H50+L50-I50+F50-K50</f>
        <v>2949</v>
      </c>
      <c r="N50" s="16"/>
      <c r="O50" s="47"/>
    </row>
    <row r="51" spans="1:15" ht="27.75" customHeight="1" x14ac:dyDescent="0.25">
      <c r="B51" s="66"/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70">
        <f>SUM(M47:M50)</f>
        <v>12876</v>
      </c>
      <c r="N51" s="66"/>
    </row>
    <row r="52" spans="1:15" ht="16.5" customHeight="1" x14ac:dyDescent="0.25">
      <c r="B52" s="66"/>
      <c r="C52" s="67"/>
      <c r="D52" s="68"/>
      <c r="E52" s="68"/>
      <c r="F52" s="68"/>
      <c r="G52" s="68"/>
      <c r="H52" s="68"/>
      <c r="I52" s="68"/>
      <c r="J52" s="68"/>
      <c r="K52" s="68"/>
      <c r="L52" s="68"/>
      <c r="M52" s="70"/>
      <c r="N52" s="66"/>
    </row>
    <row r="53" spans="1:15" ht="16.5" customHeight="1" x14ac:dyDescent="0.25">
      <c r="B53" s="71" t="s">
        <v>135</v>
      </c>
      <c r="C53" s="67"/>
      <c r="D53" s="70">
        <f>SUM(D12:D50)</f>
        <v>214158</v>
      </c>
      <c r="E53" s="70">
        <f>SUM(E12:E50)</f>
        <v>107079</v>
      </c>
      <c r="F53" s="70">
        <f>SUM(F12:F50)</f>
        <v>0</v>
      </c>
      <c r="G53" s="70">
        <f t="shared" ref="G53:L53" si="3">SUM(G12:G50)</f>
        <v>0</v>
      </c>
      <c r="H53" s="70">
        <f t="shared" si="3"/>
        <v>4185</v>
      </c>
      <c r="I53" s="70">
        <f t="shared" si="3"/>
        <v>8674</v>
      </c>
      <c r="J53" s="70">
        <f t="shared" si="3"/>
        <v>250</v>
      </c>
      <c r="K53" s="70">
        <f t="shared" si="3"/>
        <v>1273</v>
      </c>
      <c r="L53" s="70">
        <f t="shared" si="3"/>
        <v>3591</v>
      </c>
      <c r="M53" s="70">
        <f>SUM(M55)</f>
        <v>104658</v>
      </c>
      <c r="N53" s="68"/>
    </row>
    <row r="54" spans="1:15" ht="16.5" customHeight="1" x14ac:dyDescent="0.25">
      <c r="B54" s="66"/>
      <c r="C54" s="67"/>
      <c r="D54" s="68"/>
      <c r="E54" s="68"/>
      <c r="F54" s="68"/>
      <c r="G54" s="68"/>
      <c r="H54" s="68"/>
      <c r="I54" s="68"/>
      <c r="J54" s="68"/>
      <c r="K54" s="68"/>
      <c r="L54" s="68"/>
      <c r="M54" s="70"/>
      <c r="N54" s="66"/>
    </row>
    <row r="55" spans="1:15" ht="16.5" customHeight="1" x14ac:dyDescent="0.25">
      <c r="B55" s="66"/>
      <c r="C55" s="67"/>
      <c r="D55" s="68"/>
      <c r="E55" s="68"/>
      <c r="F55" s="68"/>
      <c r="G55" s="68"/>
      <c r="H55" s="68"/>
      <c r="I55" s="70" t="s">
        <v>13</v>
      </c>
      <c r="J55" s="70"/>
      <c r="K55" s="70"/>
      <c r="L55" s="68"/>
      <c r="M55" s="70">
        <f>SUM(M45+M51)</f>
        <v>104658</v>
      </c>
      <c r="N55" s="66"/>
    </row>
    <row r="56" spans="1:15" x14ac:dyDescent="0.25">
      <c r="C56" s="166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5" ht="15.75" x14ac:dyDescent="0.25">
      <c r="B57" s="72" t="s">
        <v>357</v>
      </c>
      <c r="C57" s="166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2"/>
    </row>
    <row r="58" spans="1:15" x14ac:dyDescent="0.25">
      <c r="C58" s="166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2"/>
    </row>
    <row r="59" spans="1:15" x14ac:dyDescent="0.25">
      <c r="C59" s="166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2"/>
    </row>
    <row r="60" spans="1:15" ht="12.75" customHeight="1" x14ac:dyDescent="0.25">
      <c r="B60" s="73" t="s">
        <v>136</v>
      </c>
      <c r="C60" s="74"/>
      <c r="D60" s="507" t="s">
        <v>137</v>
      </c>
      <c r="E60" s="507"/>
      <c r="F60" s="507"/>
      <c r="G60" s="507"/>
      <c r="H60" s="507"/>
      <c r="I60" s="75" t="s">
        <v>138</v>
      </c>
      <c r="J60" s="75"/>
      <c r="K60" s="75"/>
      <c r="L60" s="76"/>
      <c r="M60" s="51"/>
      <c r="N60" s="52"/>
    </row>
    <row r="61" spans="1:15" ht="15" customHeight="1" x14ac:dyDescent="0.25">
      <c r="C61" s="166"/>
      <c r="D61" s="51"/>
      <c r="E61" s="51"/>
      <c r="F61" s="51"/>
      <c r="G61" s="51"/>
      <c r="H61" s="51"/>
      <c r="I61" s="51"/>
      <c r="J61" s="51"/>
      <c r="K61" s="51"/>
      <c r="L61" s="51"/>
      <c r="M61" s="78"/>
      <c r="N61" s="52"/>
    </row>
    <row r="62" spans="1:15" x14ac:dyDescent="0.25">
      <c r="C62" s="166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159"/>
    </row>
    <row r="63" spans="1:15" x14ac:dyDescent="0.25">
      <c r="C63" s="166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2"/>
    </row>
    <row r="64" spans="1:15" ht="15" customHeight="1" x14ac:dyDescent="0.25">
      <c r="B64" s="502" t="s">
        <v>248</v>
      </c>
      <c r="C64" s="502"/>
      <c r="D64" s="503" t="s">
        <v>249</v>
      </c>
      <c r="E64" s="503"/>
      <c r="F64" s="503"/>
      <c r="G64" s="503"/>
      <c r="H64" s="503"/>
      <c r="I64" s="504" t="s">
        <v>252</v>
      </c>
      <c r="J64" s="504"/>
      <c r="K64" s="504"/>
      <c r="L64" s="504"/>
      <c r="M64" s="504"/>
      <c r="N64" s="52"/>
    </row>
    <row r="65" spans="3:14" ht="15" customHeight="1" x14ac:dyDescent="0.25">
      <c r="C65" s="166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2"/>
    </row>
    <row r="67" spans="3:14" x14ac:dyDescent="0.25">
      <c r="M67" s="51"/>
    </row>
    <row r="68" spans="3:14" x14ac:dyDescent="0.25">
      <c r="M68" s="78"/>
    </row>
    <row r="69" spans="3:14" x14ac:dyDescent="0.25">
      <c r="M69" s="51"/>
    </row>
  </sheetData>
  <mergeCells count="9">
    <mergeCell ref="S21:U21"/>
    <mergeCell ref="B64:C64"/>
    <mergeCell ref="D64:H64"/>
    <mergeCell ref="I64:M64"/>
    <mergeCell ref="E5:H5"/>
    <mergeCell ref="I5:M5"/>
    <mergeCell ref="E31:H31"/>
    <mergeCell ref="I31:M31"/>
    <mergeCell ref="D60:H60"/>
  </mergeCells>
  <pageMargins left="0.74803149606299213" right="0.74803149606299213" top="0.98425196850393704" bottom="0.98425196850393704" header="0.31496062992125984" footer="0.31496062992125984"/>
  <pageSetup scale="59" fitToHeight="2" orientation="landscape" verticalDpi="0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9"/>
  <sheetViews>
    <sheetView workbookViewId="0">
      <selection activeCell="P14" sqref="P14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25.28515625" customWidth="1"/>
    <col min="4" max="4" width="11.85546875" customWidth="1"/>
    <col min="5" max="5" width="12.28515625" customWidth="1"/>
    <col min="6" max="6" width="12.5703125" hidden="1" customWidth="1"/>
    <col min="7" max="7" width="0.42578125" customWidth="1"/>
    <col min="8" max="8" width="12.5703125" customWidth="1"/>
    <col min="9" max="9" width="12.7109375" customWidth="1"/>
    <col min="10" max="10" width="11.42578125" hidden="1" customWidth="1"/>
    <col min="11" max="11" width="13.42578125" hidden="1" customWidth="1"/>
    <col min="12" max="12" width="13.42578125" customWidth="1"/>
    <col min="13" max="13" width="34.28515625" customWidth="1"/>
    <col min="14" max="14" width="11.42578125" style="2"/>
    <col min="15" max="15" width="0" style="2" hidden="1" customWidth="1"/>
    <col min="16" max="65" width="11.42578125" style="2"/>
    <col min="236" max="236" width="5.140625" customWidth="1"/>
    <col min="237" max="237" width="5.28515625" customWidth="1"/>
    <col min="238" max="238" width="29" customWidth="1"/>
    <col min="239" max="239" width="11.85546875" customWidth="1"/>
    <col min="240" max="240" width="10" customWidth="1"/>
    <col min="241" max="241" width="10.5703125" customWidth="1"/>
    <col min="242" max="242" width="13.42578125" bestFit="1" customWidth="1"/>
    <col min="243" max="244" width="0" hidden="1" customWidth="1"/>
    <col min="245" max="245" width="12" bestFit="1" customWidth="1"/>
    <col min="246" max="246" width="33.140625" customWidth="1"/>
    <col min="492" max="492" width="5.140625" customWidth="1"/>
    <col min="493" max="493" width="5.28515625" customWidth="1"/>
    <col min="494" max="494" width="29" customWidth="1"/>
    <col min="495" max="495" width="11.85546875" customWidth="1"/>
    <col min="496" max="496" width="10" customWidth="1"/>
    <col min="497" max="497" width="10.5703125" customWidth="1"/>
    <col min="498" max="498" width="13.42578125" bestFit="1" customWidth="1"/>
    <col min="499" max="500" width="0" hidden="1" customWidth="1"/>
    <col min="501" max="501" width="12" bestFit="1" customWidth="1"/>
    <col min="502" max="502" width="33.140625" customWidth="1"/>
    <col min="748" max="748" width="5.140625" customWidth="1"/>
    <col min="749" max="749" width="5.28515625" customWidth="1"/>
    <col min="750" max="750" width="29" customWidth="1"/>
    <col min="751" max="751" width="11.85546875" customWidth="1"/>
    <col min="752" max="752" width="10" customWidth="1"/>
    <col min="753" max="753" width="10.5703125" customWidth="1"/>
    <col min="754" max="754" width="13.42578125" bestFit="1" customWidth="1"/>
    <col min="755" max="756" width="0" hidden="1" customWidth="1"/>
    <col min="757" max="757" width="12" bestFit="1" customWidth="1"/>
    <col min="758" max="758" width="33.140625" customWidth="1"/>
    <col min="1004" max="1004" width="5.140625" customWidth="1"/>
    <col min="1005" max="1005" width="5.28515625" customWidth="1"/>
    <col min="1006" max="1006" width="29" customWidth="1"/>
    <col min="1007" max="1007" width="11.85546875" customWidth="1"/>
    <col min="1008" max="1008" width="10" customWidth="1"/>
    <col min="1009" max="1009" width="10.5703125" customWidth="1"/>
    <col min="1010" max="1010" width="13.42578125" bestFit="1" customWidth="1"/>
    <col min="1011" max="1012" width="0" hidden="1" customWidth="1"/>
    <col min="1013" max="1013" width="12" bestFit="1" customWidth="1"/>
    <col min="1014" max="1014" width="33.140625" customWidth="1"/>
    <col min="1260" max="1260" width="5.140625" customWidth="1"/>
    <col min="1261" max="1261" width="5.28515625" customWidth="1"/>
    <col min="1262" max="1262" width="29" customWidth="1"/>
    <col min="1263" max="1263" width="11.85546875" customWidth="1"/>
    <col min="1264" max="1264" width="10" customWidth="1"/>
    <col min="1265" max="1265" width="10.5703125" customWidth="1"/>
    <col min="1266" max="1266" width="13.42578125" bestFit="1" customWidth="1"/>
    <col min="1267" max="1268" width="0" hidden="1" customWidth="1"/>
    <col min="1269" max="1269" width="12" bestFit="1" customWidth="1"/>
    <col min="1270" max="1270" width="33.140625" customWidth="1"/>
    <col min="1516" max="1516" width="5.140625" customWidth="1"/>
    <col min="1517" max="1517" width="5.28515625" customWidth="1"/>
    <col min="1518" max="1518" width="29" customWidth="1"/>
    <col min="1519" max="1519" width="11.85546875" customWidth="1"/>
    <col min="1520" max="1520" width="10" customWidth="1"/>
    <col min="1521" max="1521" width="10.5703125" customWidth="1"/>
    <col min="1522" max="1522" width="13.42578125" bestFit="1" customWidth="1"/>
    <col min="1523" max="1524" width="0" hidden="1" customWidth="1"/>
    <col min="1525" max="1525" width="12" bestFit="1" customWidth="1"/>
    <col min="1526" max="1526" width="33.140625" customWidth="1"/>
    <col min="1772" max="1772" width="5.140625" customWidth="1"/>
    <col min="1773" max="1773" width="5.28515625" customWidth="1"/>
    <col min="1774" max="1774" width="29" customWidth="1"/>
    <col min="1775" max="1775" width="11.85546875" customWidth="1"/>
    <col min="1776" max="1776" width="10" customWidth="1"/>
    <col min="1777" max="1777" width="10.5703125" customWidth="1"/>
    <col min="1778" max="1778" width="13.42578125" bestFit="1" customWidth="1"/>
    <col min="1779" max="1780" width="0" hidden="1" customWidth="1"/>
    <col min="1781" max="1781" width="12" bestFit="1" customWidth="1"/>
    <col min="1782" max="1782" width="33.140625" customWidth="1"/>
    <col min="2028" max="2028" width="5.140625" customWidth="1"/>
    <col min="2029" max="2029" width="5.28515625" customWidth="1"/>
    <col min="2030" max="2030" width="29" customWidth="1"/>
    <col min="2031" max="2031" width="11.85546875" customWidth="1"/>
    <col min="2032" max="2032" width="10" customWidth="1"/>
    <col min="2033" max="2033" width="10.5703125" customWidth="1"/>
    <col min="2034" max="2034" width="13.42578125" bestFit="1" customWidth="1"/>
    <col min="2035" max="2036" width="0" hidden="1" customWidth="1"/>
    <col min="2037" max="2037" width="12" bestFit="1" customWidth="1"/>
    <col min="2038" max="2038" width="33.140625" customWidth="1"/>
    <col min="2284" max="2284" width="5.140625" customWidth="1"/>
    <col min="2285" max="2285" width="5.28515625" customWidth="1"/>
    <col min="2286" max="2286" width="29" customWidth="1"/>
    <col min="2287" max="2287" width="11.85546875" customWidth="1"/>
    <col min="2288" max="2288" width="10" customWidth="1"/>
    <col min="2289" max="2289" width="10.5703125" customWidth="1"/>
    <col min="2290" max="2290" width="13.42578125" bestFit="1" customWidth="1"/>
    <col min="2291" max="2292" width="0" hidden="1" customWidth="1"/>
    <col min="2293" max="2293" width="12" bestFit="1" customWidth="1"/>
    <col min="2294" max="2294" width="33.140625" customWidth="1"/>
    <col min="2540" max="2540" width="5.140625" customWidth="1"/>
    <col min="2541" max="2541" width="5.28515625" customWidth="1"/>
    <col min="2542" max="2542" width="29" customWidth="1"/>
    <col min="2543" max="2543" width="11.85546875" customWidth="1"/>
    <col min="2544" max="2544" width="10" customWidth="1"/>
    <col min="2545" max="2545" width="10.5703125" customWidth="1"/>
    <col min="2546" max="2546" width="13.42578125" bestFit="1" customWidth="1"/>
    <col min="2547" max="2548" width="0" hidden="1" customWidth="1"/>
    <col min="2549" max="2549" width="12" bestFit="1" customWidth="1"/>
    <col min="2550" max="2550" width="33.140625" customWidth="1"/>
    <col min="2796" max="2796" width="5.140625" customWidth="1"/>
    <col min="2797" max="2797" width="5.28515625" customWidth="1"/>
    <col min="2798" max="2798" width="29" customWidth="1"/>
    <col min="2799" max="2799" width="11.85546875" customWidth="1"/>
    <col min="2800" max="2800" width="10" customWidth="1"/>
    <col min="2801" max="2801" width="10.5703125" customWidth="1"/>
    <col min="2802" max="2802" width="13.42578125" bestFit="1" customWidth="1"/>
    <col min="2803" max="2804" width="0" hidden="1" customWidth="1"/>
    <col min="2805" max="2805" width="12" bestFit="1" customWidth="1"/>
    <col min="2806" max="2806" width="33.140625" customWidth="1"/>
    <col min="3052" max="3052" width="5.140625" customWidth="1"/>
    <col min="3053" max="3053" width="5.28515625" customWidth="1"/>
    <col min="3054" max="3054" width="29" customWidth="1"/>
    <col min="3055" max="3055" width="11.85546875" customWidth="1"/>
    <col min="3056" max="3056" width="10" customWidth="1"/>
    <col min="3057" max="3057" width="10.5703125" customWidth="1"/>
    <col min="3058" max="3058" width="13.42578125" bestFit="1" customWidth="1"/>
    <col min="3059" max="3060" width="0" hidden="1" customWidth="1"/>
    <col min="3061" max="3061" width="12" bestFit="1" customWidth="1"/>
    <col min="3062" max="3062" width="33.140625" customWidth="1"/>
    <col min="3308" max="3308" width="5.140625" customWidth="1"/>
    <col min="3309" max="3309" width="5.28515625" customWidth="1"/>
    <col min="3310" max="3310" width="29" customWidth="1"/>
    <col min="3311" max="3311" width="11.85546875" customWidth="1"/>
    <col min="3312" max="3312" width="10" customWidth="1"/>
    <col min="3313" max="3313" width="10.5703125" customWidth="1"/>
    <col min="3314" max="3314" width="13.42578125" bestFit="1" customWidth="1"/>
    <col min="3315" max="3316" width="0" hidden="1" customWidth="1"/>
    <col min="3317" max="3317" width="12" bestFit="1" customWidth="1"/>
    <col min="3318" max="3318" width="33.140625" customWidth="1"/>
    <col min="3564" max="3564" width="5.140625" customWidth="1"/>
    <col min="3565" max="3565" width="5.28515625" customWidth="1"/>
    <col min="3566" max="3566" width="29" customWidth="1"/>
    <col min="3567" max="3567" width="11.85546875" customWidth="1"/>
    <col min="3568" max="3568" width="10" customWidth="1"/>
    <col min="3569" max="3569" width="10.5703125" customWidth="1"/>
    <col min="3570" max="3570" width="13.42578125" bestFit="1" customWidth="1"/>
    <col min="3571" max="3572" width="0" hidden="1" customWidth="1"/>
    <col min="3573" max="3573" width="12" bestFit="1" customWidth="1"/>
    <col min="3574" max="3574" width="33.140625" customWidth="1"/>
    <col min="3820" max="3820" width="5.140625" customWidth="1"/>
    <col min="3821" max="3821" width="5.28515625" customWidth="1"/>
    <col min="3822" max="3822" width="29" customWidth="1"/>
    <col min="3823" max="3823" width="11.85546875" customWidth="1"/>
    <col min="3824" max="3824" width="10" customWidth="1"/>
    <col min="3825" max="3825" width="10.5703125" customWidth="1"/>
    <col min="3826" max="3826" width="13.42578125" bestFit="1" customWidth="1"/>
    <col min="3827" max="3828" width="0" hidden="1" customWidth="1"/>
    <col min="3829" max="3829" width="12" bestFit="1" customWidth="1"/>
    <col min="3830" max="3830" width="33.140625" customWidth="1"/>
    <col min="4076" max="4076" width="5.140625" customWidth="1"/>
    <col min="4077" max="4077" width="5.28515625" customWidth="1"/>
    <col min="4078" max="4078" width="29" customWidth="1"/>
    <col min="4079" max="4079" width="11.85546875" customWidth="1"/>
    <col min="4080" max="4080" width="10" customWidth="1"/>
    <col min="4081" max="4081" width="10.5703125" customWidth="1"/>
    <col min="4082" max="4082" width="13.42578125" bestFit="1" customWidth="1"/>
    <col min="4083" max="4084" width="0" hidden="1" customWidth="1"/>
    <col min="4085" max="4085" width="12" bestFit="1" customWidth="1"/>
    <col min="4086" max="4086" width="33.140625" customWidth="1"/>
    <col min="4332" max="4332" width="5.140625" customWidth="1"/>
    <col min="4333" max="4333" width="5.28515625" customWidth="1"/>
    <col min="4334" max="4334" width="29" customWidth="1"/>
    <col min="4335" max="4335" width="11.85546875" customWidth="1"/>
    <col min="4336" max="4336" width="10" customWidth="1"/>
    <col min="4337" max="4337" width="10.5703125" customWidth="1"/>
    <col min="4338" max="4338" width="13.42578125" bestFit="1" customWidth="1"/>
    <col min="4339" max="4340" width="0" hidden="1" customWidth="1"/>
    <col min="4341" max="4341" width="12" bestFit="1" customWidth="1"/>
    <col min="4342" max="4342" width="33.140625" customWidth="1"/>
    <col min="4588" max="4588" width="5.140625" customWidth="1"/>
    <col min="4589" max="4589" width="5.28515625" customWidth="1"/>
    <col min="4590" max="4590" width="29" customWidth="1"/>
    <col min="4591" max="4591" width="11.85546875" customWidth="1"/>
    <col min="4592" max="4592" width="10" customWidth="1"/>
    <col min="4593" max="4593" width="10.5703125" customWidth="1"/>
    <col min="4594" max="4594" width="13.42578125" bestFit="1" customWidth="1"/>
    <col min="4595" max="4596" width="0" hidden="1" customWidth="1"/>
    <col min="4597" max="4597" width="12" bestFit="1" customWidth="1"/>
    <col min="4598" max="4598" width="33.140625" customWidth="1"/>
    <col min="4844" max="4844" width="5.140625" customWidth="1"/>
    <col min="4845" max="4845" width="5.28515625" customWidth="1"/>
    <col min="4846" max="4846" width="29" customWidth="1"/>
    <col min="4847" max="4847" width="11.85546875" customWidth="1"/>
    <col min="4848" max="4848" width="10" customWidth="1"/>
    <col min="4849" max="4849" width="10.5703125" customWidth="1"/>
    <col min="4850" max="4850" width="13.42578125" bestFit="1" customWidth="1"/>
    <col min="4851" max="4852" width="0" hidden="1" customWidth="1"/>
    <col min="4853" max="4853" width="12" bestFit="1" customWidth="1"/>
    <col min="4854" max="4854" width="33.140625" customWidth="1"/>
    <col min="5100" max="5100" width="5.140625" customWidth="1"/>
    <col min="5101" max="5101" width="5.28515625" customWidth="1"/>
    <col min="5102" max="5102" width="29" customWidth="1"/>
    <col min="5103" max="5103" width="11.85546875" customWidth="1"/>
    <col min="5104" max="5104" width="10" customWidth="1"/>
    <col min="5105" max="5105" width="10.5703125" customWidth="1"/>
    <col min="5106" max="5106" width="13.42578125" bestFit="1" customWidth="1"/>
    <col min="5107" max="5108" width="0" hidden="1" customWidth="1"/>
    <col min="5109" max="5109" width="12" bestFit="1" customWidth="1"/>
    <col min="5110" max="5110" width="33.140625" customWidth="1"/>
    <col min="5356" max="5356" width="5.140625" customWidth="1"/>
    <col min="5357" max="5357" width="5.28515625" customWidth="1"/>
    <col min="5358" max="5358" width="29" customWidth="1"/>
    <col min="5359" max="5359" width="11.85546875" customWidth="1"/>
    <col min="5360" max="5360" width="10" customWidth="1"/>
    <col min="5361" max="5361" width="10.5703125" customWidth="1"/>
    <col min="5362" max="5362" width="13.42578125" bestFit="1" customWidth="1"/>
    <col min="5363" max="5364" width="0" hidden="1" customWidth="1"/>
    <col min="5365" max="5365" width="12" bestFit="1" customWidth="1"/>
    <col min="5366" max="5366" width="33.140625" customWidth="1"/>
    <col min="5612" max="5612" width="5.140625" customWidth="1"/>
    <col min="5613" max="5613" width="5.28515625" customWidth="1"/>
    <col min="5614" max="5614" width="29" customWidth="1"/>
    <col min="5615" max="5615" width="11.85546875" customWidth="1"/>
    <col min="5616" max="5616" width="10" customWidth="1"/>
    <col min="5617" max="5617" width="10.5703125" customWidth="1"/>
    <col min="5618" max="5618" width="13.42578125" bestFit="1" customWidth="1"/>
    <col min="5619" max="5620" width="0" hidden="1" customWidth="1"/>
    <col min="5621" max="5621" width="12" bestFit="1" customWidth="1"/>
    <col min="5622" max="5622" width="33.140625" customWidth="1"/>
    <col min="5868" max="5868" width="5.140625" customWidth="1"/>
    <col min="5869" max="5869" width="5.28515625" customWidth="1"/>
    <col min="5870" max="5870" width="29" customWidth="1"/>
    <col min="5871" max="5871" width="11.85546875" customWidth="1"/>
    <col min="5872" max="5872" width="10" customWidth="1"/>
    <col min="5873" max="5873" width="10.5703125" customWidth="1"/>
    <col min="5874" max="5874" width="13.42578125" bestFit="1" customWidth="1"/>
    <col min="5875" max="5876" width="0" hidden="1" customWidth="1"/>
    <col min="5877" max="5877" width="12" bestFit="1" customWidth="1"/>
    <col min="5878" max="5878" width="33.140625" customWidth="1"/>
    <col min="6124" max="6124" width="5.140625" customWidth="1"/>
    <col min="6125" max="6125" width="5.28515625" customWidth="1"/>
    <col min="6126" max="6126" width="29" customWidth="1"/>
    <col min="6127" max="6127" width="11.85546875" customWidth="1"/>
    <col min="6128" max="6128" width="10" customWidth="1"/>
    <col min="6129" max="6129" width="10.5703125" customWidth="1"/>
    <col min="6130" max="6130" width="13.42578125" bestFit="1" customWidth="1"/>
    <col min="6131" max="6132" width="0" hidden="1" customWidth="1"/>
    <col min="6133" max="6133" width="12" bestFit="1" customWidth="1"/>
    <col min="6134" max="6134" width="33.140625" customWidth="1"/>
    <col min="6380" max="6380" width="5.140625" customWidth="1"/>
    <col min="6381" max="6381" width="5.28515625" customWidth="1"/>
    <col min="6382" max="6382" width="29" customWidth="1"/>
    <col min="6383" max="6383" width="11.85546875" customWidth="1"/>
    <col min="6384" max="6384" width="10" customWidth="1"/>
    <col min="6385" max="6385" width="10.5703125" customWidth="1"/>
    <col min="6386" max="6386" width="13.42578125" bestFit="1" customWidth="1"/>
    <col min="6387" max="6388" width="0" hidden="1" customWidth="1"/>
    <col min="6389" max="6389" width="12" bestFit="1" customWidth="1"/>
    <col min="6390" max="6390" width="33.140625" customWidth="1"/>
    <col min="6636" max="6636" width="5.140625" customWidth="1"/>
    <col min="6637" max="6637" width="5.28515625" customWidth="1"/>
    <col min="6638" max="6638" width="29" customWidth="1"/>
    <col min="6639" max="6639" width="11.85546875" customWidth="1"/>
    <col min="6640" max="6640" width="10" customWidth="1"/>
    <col min="6641" max="6641" width="10.5703125" customWidth="1"/>
    <col min="6642" max="6642" width="13.42578125" bestFit="1" customWidth="1"/>
    <col min="6643" max="6644" width="0" hidden="1" customWidth="1"/>
    <col min="6645" max="6645" width="12" bestFit="1" customWidth="1"/>
    <col min="6646" max="6646" width="33.140625" customWidth="1"/>
    <col min="6892" max="6892" width="5.140625" customWidth="1"/>
    <col min="6893" max="6893" width="5.28515625" customWidth="1"/>
    <col min="6894" max="6894" width="29" customWidth="1"/>
    <col min="6895" max="6895" width="11.85546875" customWidth="1"/>
    <col min="6896" max="6896" width="10" customWidth="1"/>
    <col min="6897" max="6897" width="10.5703125" customWidth="1"/>
    <col min="6898" max="6898" width="13.42578125" bestFit="1" customWidth="1"/>
    <col min="6899" max="6900" width="0" hidden="1" customWidth="1"/>
    <col min="6901" max="6901" width="12" bestFit="1" customWidth="1"/>
    <col min="6902" max="6902" width="33.140625" customWidth="1"/>
    <col min="7148" max="7148" width="5.140625" customWidth="1"/>
    <col min="7149" max="7149" width="5.28515625" customWidth="1"/>
    <col min="7150" max="7150" width="29" customWidth="1"/>
    <col min="7151" max="7151" width="11.85546875" customWidth="1"/>
    <col min="7152" max="7152" width="10" customWidth="1"/>
    <col min="7153" max="7153" width="10.5703125" customWidth="1"/>
    <col min="7154" max="7154" width="13.42578125" bestFit="1" customWidth="1"/>
    <col min="7155" max="7156" width="0" hidden="1" customWidth="1"/>
    <col min="7157" max="7157" width="12" bestFit="1" customWidth="1"/>
    <col min="7158" max="7158" width="33.140625" customWidth="1"/>
    <col min="7404" max="7404" width="5.140625" customWidth="1"/>
    <col min="7405" max="7405" width="5.28515625" customWidth="1"/>
    <col min="7406" max="7406" width="29" customWidth="1"/>
    <col min="7407" max="7407" width="11.85546875" customWidth="1"/>
    <col min="7408" max="7408" width="10" customWidth="1"/>
    <col min="7409" max="7409" width="10.5703125" customWidth="1"/>
    <col min="7410" max="7410" width="13.42578125" bestFit="1" customWidth="1"/>
    <col min="7411" max="7412" width="0" hidden="1" customWidth="1"/>
    <col min="7413" max="7413" width="12" bestFit="1" customWidth="1"/>
    <col min="7414" max="7414" width="33.140625" customWidth="1"/>
    <col min="7660" max="7660" width="5.140625" customWidth="1"/>
    <col min="7661" max="7661" width="5.28515625" customWidth="1"/>
    <col min="7662" max="7662" width="29" customWidth="1"/>
    <col min="7663" max="7663" width="11.85546875" customWidth="1"/>
    <col min="7664" max="7664" width="10" customWidth="1"/>
    <col min="7665" max="7665" width="10.5703125" customWidth="1"/>
    <col min="7666" max="7666" width="13.42578125" bestFit="1" customWidth="1"/>
    <col min="7667" max="7668" width="0" hidden="1" customWidth="1"/>
    <col min="7669" max="7669" width="12" bestFit="1" customWidth="1"/>
    <col min="7670" max="7670" width="33.140625" customWidth="1"/>
    <col min="7916" max="7916" width="5.140625" customWidth="1"/>
    <col min="7917" max="7917" width="5.28515625" customWidth="1"/>
    <col min="7918" max="7918" width="29" customWidth="1"/>
    <col min="7919" max="7919" width="11.85546875" customWidth="1"/>
    <col min="7920" max="7920" width="10" customWidth="1"/>
    <col min="7921" max="7921" width="10.5703125" customWidth="1"/>
    <col min="7922" max="7922" width="13.42578125" bestFit="1" customWidth="1"/>
    <col min="7923" max="7924" width="0" hidden="1" customWidth="1"/>
    <col min="7925" max="7925" width="12" bestFit="1" customWidth="1"/>
    <col min="7926" max="7926" width="33.140625" customWidth="1"/>
    <col min="8172" max="8172" width="5.140625" customWidth="1"/>
    <col min="8173" max="8173" width="5.28515625" customWidth="1"/>
    <col min="8174" max="8174" width="29" customWidth="1"/>
    <col min="8175" max="8175" width="11.85546875" customWidth="1"/>
    <col min="8176" max="8176" width="10" customWidth="1"/>
    <col min="8177" max="8177" width="10.5703125" customWidth="1"/>
    <col min="8178" max="8178" width="13.42578125" bestFit="1" customWidth="1"/>
    <col min="8179" max="8180" width="0" hidden="1" customWidth="1"/>
    <col min="8181" max="8181" width="12" bestFit="1" customWidth="1"/>
    <col min="8182" max="8182" width="33.140625" customWidth="1"/>
    <col min="8428" max="8428" width="5.140625" customWidth="1"/>
    <col min="8429" max="8429" width="5.28515625" customWidth="1"/>
    <col min="8430" max="8430" width="29" customWidth="1"/>
    <col min="8431" max="8431" width="11.85546875" customWidth="1"/>
    <col min="8432" max="8432" width="10" customWidth="1"/>
    <col min="8433" max="8433" width="10.5703125" customWidth="1"/>
    <col min="8434" max="8434" width="13.42578125" bestFit="1" customWidth="1"/>
    <col min="8435" max="8436" width="0" hidden="1" customWidth="1"/>
    <col min="8437" max="8437" width="12" bestFit="1" customWidth="1"/>
    <col min="8438" max="8438" width="33.140625" customWidth="1"/>
    <col min="8684" max="8684" width="5.140625" customWidth="1"/>
    <col min="8685" max="8685" width="5.28515625" customWidth="1"/>
    <col min="8686" max="8686" width="29" customWidth="1"/>
    <col min="8687" max="8687" width="11.85546875" customWidth="1"/>
    <col min="8688" max="8688" width="10" customWidth="1"/>
    <col min="8689" max="8689" width="10.5703125" customWidth="1"/>
    <col min="8690" max="8690" width="13.42578125" bestFit="1" customWidth="1"/>
    <col min="8691" max="8692" width="0" hidden="1" customWidth="1"/>
    <col min="8693" max="8693" width="12" bestFit="1" customWidth="1"/>
    <col min="8694" max="8694" width="33.140625" customWidth="1"/>
    <col min="8940" max="8940" width="5.140625" customWidth="1"/>
    <col min="8941" max="8941" width="5.28515625" customWidth="1"/>
    <col min="8942" max="8942" width="29" customWidth="1"/>
    <col min="8943" max="8943" width="11.85546875" customWidth="1"/>
    <col min="8944" max="8944" width="10" customWidth="1"/>
    <col min="8945" max="8945" width="10.5703125" customWidth="1"/>
    <col min="8946" max="8946" width="13.42578125" bestFit="1" customWidth="1"/>
    <col min="8947" max="8948" width="0" hidden="1" customWidth="1"/>
    <col min="8949" max="8949" width="12" bestFit="1" customWidth="1"/>
    <col min="8950" max="8950" width="33.140625" customWidth="1"/>
    <col min="9196" max="9196" width="5.140625" customWidth="1"/>
    <col min="9197" max="9197" width="5.28515625" customWidth="1"/>
    <col min="9198" max="9198" width="29" customWidth="1"/>
    <col min="9199" max="9199" width="11.85546875" customWidth="1"/>
    <col min="9200" max="9200" width="10" customWidth="1"/>
    <col min="9201" max="9201" width="10.5703125" customWidth="1"/>
    <col min="9202" max="9202" width="13.42578125" bestFit="1" customWidth="1"/>
    <col min="9203" max="9204" width="0" hidden="1" customWidth="1"/>
    <col min="9205" max="9205" width="12" bestFit="1" customWidth="1"/>
    <col min="9206" max="9206" width="33.140625" customWidth="1"/>
    <col min="9452" max="9452" width="5.140625" customWidth="1"/>
    <col min="9453" max="9453" width="5.28515625" customWidth="1"/>
    <col min="9454" max="9454" width="29" customWidth="1"/>
    <col min="9455" max="9455" width="11.85546875" customWidth="1"/>
    <col min="9456" max="9456" width="10" customWidth="1"/>
    <col min="9457" max="9457" width="10.5703125" customWidth="1"/>
    <col min="9458" max="9458" width="13.42578125" bestFit="1" customWidth="1"/>
    <col min="9459" max="9460" width="0" hidden="1" customWidth="1"/>
    <col min="9461" max="9461" width="12" bestFit="1" customWidth="1"/>
    <col min="9462" max="9462" width="33.140625" customWidth="1"/>
    <col min="9708" max="9708" width="5.140625" customWidth="1"/>
    <col min="9709" max="9709" width="5.28515625" customWidth="1"/>
    <col min="9710" max="9710" width="29" customWidth="1"/>
    <col min="9711" max="9711" width="11.85546875" customWidth="1"/>
    <col min="9712" max="9712" width="10" customWidth="1"/>
    <col min="9713" max="9713" width="10.5703125" customWidth="1"/>
    <col min="9714" max="9714" width="13.42578125" bestFit="1" customWidth="1"/>
    <col min="9715" max="9716" width="0" hidden="1" customWidth="1"/>
    <col min="9717" max="9717" width="12" bestFit="1" customWidth="1"/>
    <col min="9718" max="9718" width="33.140625" customWidth="1"/>
    <col min="9964" max="9964" width="5.140625" customWidth="1"/>
    <col min="9965" max="9965" width="5.28515625" customWidth="1"/>
    <col min="9966" max="9966" width="29" customWidth="1"/>
    <col min="9967" max="9967" width="11.85546875" customWidth="1"/>
    <col min="9968" max="9968" width="10" customWidth="1"/>
    <col min="9969" max="9969" width="10.5703125" customWidth="1"/>
    <col min="9970" max="9970" width="13.42578125" bestFit="1" customWidth="1"/>
    <col min="9971" max="9972" width="0" hidden="1" customWidth="1"/>
    <col min="9973" max="9973" width="12" bestFit="1" customWidth="1"/>
    <col min="9974" max="9974" width="33.140625" customWidth="1"/>
    <col min="10220" max="10220" width="5.140625" customWidth="1"/>
    <col min="10221" max="10221" width="5.28515625" customWidth="1"/>
    <col min="10222" max="10222" width="29" customWidth="1"/>
    <col min="10223" max="10223" width="11.85546875" customWidth="1"/>
    <col min="10224" max="10224" width="10" customWidth="1"/>
    <col min="10225" max="10225" width="10.5703125" customWidth="1"/>
    <col min="10226" max="10226" width="13.42578125" bestFit="1" customWidth="1"/>
    <col min="10227" max="10228" width="0" hidden="1" customWidth="1"/>
    <col min="10229" max="10229" width="12" bestFit="1" customWidth="1"/>
    <col min="10230" max="10230" width="33.140625" customWidth="1"/>
    <col min="10476" max="10476" width="5.140625" customWidth="1"/>
    <col min="10477" max="10477" width="5.28515625" customWidth="1"/>
    <col min="10478" max="10478" width="29" customWidth="1"/>
    <col min="10479" max="10479" width="11.85546875" customWidth="1"/>
    <col min="10480" max="10480" width="10" customWidth="1"/>
    <col min="10481" max="10481" width="10.5703125" customWidth="1"/>
    <col min="10482" max="10482" width="13.42578125" bestFit="1" customWidth="1"/>
    <col min="10483" max="10484" width="0" hidden="1" customWidth="1"/>
    <col min="10485" max="10485" width="12" bestFit="1" customWidth="1"/>
    <col min="10486" max="10486" width="33.140625" customWidth="1"/>
    <col min="10732" max="10732" width="5.140625" customWidth="1"/>
    <col min="10733" max="10733" width="5.28515625" customWidth="1"/>
    <col min="10734" max="10734" width="29" customWidth="1"/>
    <col min="10735" max="10735" width="11.85546875" customWidth="1"/>
    <col min="10736" max="10736" width="10" customWidth="1"/>
    <col min="10737" max="10737" width="10.5703125" customWidth="1"/>
    <col min="10738" max="10738" width="13.42578125" bestFit="1" customWidth="1"/>
    <col min="10739" max="10740" width="0" hidden="1" customWidth="1"/>
    <col min="10741" max="10741" width="12" bestFit="1" customWidth="1"/>
    <col min="10742" max="10742" width="33.140625" customWidth="1"/>
    <col min="10988" max="10988" width="5.140625" customWidth="1"/>
    <col min="10989" max="10989" width="5.28515625" customWidth="1"/>
    <col min="10990" max="10990" width="29" customWidth="1"/>
    <col min="10991" max="10991" width="11.85546875" customWidth="1"/>
    <col min="10992" max="10992" width="10" customWidth="1"/>
    <col min="10993" max="10993" width="10.5703125" customWidth="1"/>
    <col min="10994" max="10994" width="13.42578125" bestFit="1" customWidth="1"/>
    <col min="10995" max="10996" width="0" hidden="1" customWidth="1"/>
    <col min="10997" max="10997" width="12" bestFit="1" customWidth="1"/>
    <col min="10998" max="10998" width="33.140625" customWidth="1"/>
    <col min="11244" max="11244" width="5.140625" customWidth="1"/>
    <col min="11245" max="11245" width="5.28515625" customWidth="1"/>
    <col min="11246" max="11246" width="29" customWidth="1"/>
    <col min="11247" max="11247" width="11.85546875" customWidth="1"/>
    <col min="11248" max="11248" width="10" customWidth="1"/>
    <col min="11249" max="11249" width="10.5703125" customWidth="1"/>
    <col min="11250" max="11250" width="13.42578125" bestFit="1" customWidth="1"/>
    <col min="11251" max="11252" width="0" hidden="1" customWidth="1"/>
    <col min="11253" max="11253" width="12" bestFit="1" customWidth="1"/>
    <col min="11254" max="11254" width="33.140625" customWidth="1"/>
    <col min="11500" max="11500" width="5.140625" customWidth="1"/>
    <col min="11501" max="11501" width="5.28515625" customWidth="1"/>
    <col min="11502" max="11502" width="29" customWidth="1"/>
    <col min="11503" max="11503" width="11.85546875" customWidth="1"/>
    <col min="11504" max="11504" width="10" customWidth="1"/>
    <col min="11505" max="11505" width="10.5703125" customWidth="1"/>
    <col min="11506" max="11506" width="13.42578125" bestFit="1" customWidth="1"/>
    <col min="11507" max="11508" width="0" hidden="1" customWidth="1"/>
    <col min="11509" max="11509" width="12" bestFit="1" customWidth="1"/>
    <col min="11510" max="11510" width="33.140625" customWidth="1"/>
    <col min="11756" max="11756" width="5.140625" customWidth="1"/>
    <col min="11757" max="11757" width="5.28515625" customWidth="1"/>
    <col min="11758" max="11758" width="29" customWidth="1"/>
    <col min="11759" max="11759" width="11.85546875" customWidth="1"/>
    <col min="11760" max="11760" width="10" customWidth="1"/>
    <col min="11761" max="11761" width="10.5703125" customWidth="1"/>
    <col min="11762" max="11762" width="13.42578125" bestFit="1" customWidth="1"/>
    <col min="11763" max="11764" width="0" hidden="1" customWidth="1"/>
    <col min="11765" max="11765" width="12" bestFit="1" customWidth="1"/>
    <col min="11766" max="11766" width="33.140625" customWidth="1"/>
    <col min="12012" max="12012" width="5.140625" customWidth="1"/>
    <col min="12013" max="12013" width="5.28515625" customWidth="1"/>
    <col min="12014" max="12014" width="29" customWidth="1"/>
    <col min="12015" max="12015" width="11.85546875" customWidth="1"/>
    <col min="12016" max="12016" width="10" customWidth="1"/>
    <col min="12017" max="12017" width="10.5703125" customWidth="1"/>
    <col min="12018" max="12018" width="13.42578125" bestFit="1" customWidth="1"/>
    <col min="12019" max="12020" width="0" hidden="1" customWidth="1"/>
    <col min="12021" max="12021" width="12" bestFit="1" customWidth="1"/>
    <col min="12022" max="12022" width="33.140625" customWidth="1"/>
    <col min="12268" max="12268" width="5.140625" customWidth="1"/>
    <col min="12269" max="12269" width="5.28515625" customWidth="1"/>
    <col min="12270" max="12270" width="29" customWidth="1"/>
    <col min="12271" max="12271" width="11.85546875" customWidth="1"/>
    <col min="12272" max="12272" width="10" customWidth="1"/>
    <col min="12273" max="12273" width="10.5703125" customWidth="1"/>
    <col min="12274" max="12274" width="13.42578125" bestFit="1" customWidth="1"/>
    <col min="12275" max="12276" width="0" hidden="1" customWidth="1"/>
    <col min="12277" max="12277" width="12" bestFit="1" customWidth="1"/>
    <col min="12278" max="12278" width="33.140625" customWidth="1"/>
    <col min="12524" max="12524" width="5.140625" customWidth="1"/>
    <col min="12525" max="12525" width="5.28515625" customWidth="1"/>
    <col min="12526" max="12526" width="29" customWidth="1"/>
    <col min="12527" max="12527" width="11.85546875" customWidth="1"/>
    <col min="12528" max="12528" width="10" customWidth="1"/>
    <col min="12529" max="12529" width="10.5703125" customWidth="1"/>
    <col min="12530" max="12530" width="13.42578125" bestFit="1" customWidth="1"/>
    <col min="12531" max="12532" width="0" hidden="1" customWidth="1"/>
    <col min="12533" max="12533" width="12" bestFit="1" customWidth="1"/>
    <col min="12534" max="12534" width="33.140625" customWidth="1"/>
    <col min="12780" max="12780" width="5.140625" customWidth="1"/>
    <col min="12781" max="12781" width="5.28515625" customWidth="1"/>
    <col min="12782" max="12782" width="29" customWidth="1"/>
    <col min="12783" max="12783" width="11.85546875" customWidth="1"/>
    <col min="12784" max="12784" width="10" customWidth="1"/>
    <col min="12785" max="12785" width="10.5703125" customWidth="1"/>
    <col min="12786" max="12786" width="13.42578125" bestFit="1" customWidth="1"/>
    <col min="12787" max="12788" width="0" hidden="1" customWidth="1"/>
    <col min="12789" max="12789" width="12" bestFit="1" customWidth="1"/>
    <col min="12790" max="12790" width="33.140625" customWidth="1"/>
    <col min="13036" max="13036" width="5.140625" customWidth="1"/>
    <col min="13037" max="13037" width="5.28515625" customWidth="1"/>
    <col min="13038" max="13038" width="29" customWidth="1"/>
    <col min="13039" max="13039" width="11.85546875" customWidth="1"/>
    <col min="13040" max="13040" width="10" customWidth="1"/>
    <col min="13041" max="13041" width="10.5703125" customWidth="1"/>
    <col min="13042" max="13042" width="13.42578125" bestFit="1" customWidth="1"/>
    <col min="13043" max="13044" width="0" hidden="1" customWidth="1"/>
    <col min="13045" max="13045" width="12" bestFit="1" customWidth="1"/>
    <col min="13046" max="13046" width="33.140625" customWidth="1"/>
    <col min="13292" max="13292" width="5.140625" customWidth="1"/>
    <col min="13293" max="13293" width="5.28515625" customWidth="1"/>
    <col min="13294" max="13294" width="29" customWidth="1"/>
    <col min="13295" max="13295" width="11.85546875" customWidth="1"/>
    <col min="13296" max="13296" width="10" customWidth="1"/>
    <col min="13297" max="13297" width="10.5703125" customWidth="1"/>
    <col min="13298" max="13298" width="13.42578125" bestFit="1" customWidth="1"/>
    <col min="13299" max="13300" width="0" hidden="1" customWidth="1"/>
    <col min="13301" max="13301" width="12" bestFit="1" customWidth="1"/>
    <col min="13302" max="13302" width="33.140625" customWidth="1"/>
    <col min="13548" max="13548" width="5.140625" customWidth="1"/>
    <col min="13549" max="13549" width="5.28515625" customWidth="1"/>
    <col min="13550" max="13550" width="29" customWidth="1"/>
    <col min="13551" max="13551" width="11.85546875" customWidth="1"/>
    <col min="13552" max="13552" width="10" customWidth="1"/>
    <col min="13553" max="13553" width="10.5703125" customWidth="1"/>
    <col min="13554" max="13554" width="13.42578125" bestFit="1" customWidth="1"/>
    <col min="13555" max="13556" width="0" hidden="1" customWidth="1"/>
    <col min="13557" max="13557" width="12" bestFit="1" customWidth="1"/>
    <col min="13558" max="13558" width="33.140625" customWidth="1"/>
    <col min="13804" max="13804" width="5.140625" customWidth="1"/>
    <col min="13805" max="13805" width="5.28515625" customWidth="1"/>
    <col min="13806" max="13806" width="29" customWidth="1"/>
    <col min="13807" max="13807" width="11.85546875" customWidth="1"/>
    <col min="13808" max="13808" width="10" customWidth="1"/>
    <col min="13809" max="13809" width="10.5703125" customWidth="1"/>
    <col min="13810" max="13810" width="13.42578125" bestFit="1" customWidth="1"/>
    <col min="13811" max="13812" width="0" hidden="1" customWidth="1"/>
    <col min="13813" max="13813" width="12" bestFit="1" customWidth="1"/>
    <col min="13814" max="13814" width="33.140625" customWidth="1"/>
    <col min="14060" max="14060" width="5.140625" customWidth="1"/>
    <col min="14061" max="14061" width="5.28515625" customWidth="1"/>
    <col min="14062" max="14062" width="29" customWidth="1"/>
    <col min="14063" max="14063" width="11.85546875" customWidth="1"/>
    <col min="14064" max="14064" width="10" customWidth="1"/>
    <col min="14065" max="14065" width="10.5703125" customWidth="1"/>
    <col min="14066" max="14066" width="13.42578125" bestFit="1" customWidth="1"/>
    <col min="14067" max="14068" width="0" hidden="1" customWidth="1"/>
    <col min="14069" max="14069" width="12" bestFit="1" customWidth="1"/>
    <col min="14070" max="14070" width="33.140625" customWidth="1"/>
    <col min="14316" max="14316" width="5.140625" customWidth="1"/>
    <col min="14317" max="14317" width="5.28515625" customWidth="1"/>
    <col min="14318" max="14318" width="29" customWidth="1"/>
    <col min="14319" max="14319" width="11.85546875" customWidth="1"/>
    <col min="14320" max="14320" width="10" customWidth="1"/>
    <col min="14321" max="14321" width="10.5703125" customWidth="1"/>
    <col min="14322" max="14322" width="13.42578125" bestFit="1" customWidth="1"/>
    <col min="14323" max="14324" width="0" hidden="1" customWidth="1"/>
    <col min="14325" max="14325" width="12" bestFit="1" customWidth="1"/>
    <col min="14326" max="14326" width="33.140625" customWidth="1"/>
    <col min="14572" max="14572" width="5.140625" customWidth="1"/>
    <col min="14573" max="14573" width="5.28515625" customWidth="1"/>
    <col min="14574" max="14574" width="29" customWidth="1"/>
    <col min="14575" max="14575" width="11.85546875" customWidth="1"/>
    <col min="14576" max="14576" width="10" customWidth="1"/>
    <col min="14577" max="14577" width="10.5703125" customWidth="1"/>
    <col min="14578" max="14578" width="13.42578125" bestFit="1" customWidth="1"/>
    <col min="14579" max="14580" width="0" hidden="1" customWidth="1"/>
    <col min="14581" max="14581" width="12" bestFit="1" customWidth="1"/>
    <col min="14582" max="14582" width="33.140625" customWidth="1"/>
    <col min="14828" max="14828" width="5.140625" customWidth="1"/>
    <col min="14829" max="14829" width="5.28515625" customWidth="1"/>
    <col min="14830" max="14830" width="29" customWidth="1"/>
    <col min="14831" max="14831" width="11.85546875" customWidth="1"/>
    <col min="14832" max="14832" width="10" customWidth="1"/>
    <col min="14833" max="14833" width="10.5703125" customWidth="1"/>
    <col min="14834" max="14834" width="13.42578125" bestFit="1" customWidth="1"/>
    <col min="14835" max="14836" width="0" hidden="1" customWidth="1"/>
    <col min="14837" max="14837" width="12" bestFit="1" customWidth="1"/>
    <col min="14838" max="14838" width="33.140625" customWidth="1"/>
    <col min="15084" max="15084" width="5.140625" customWidth="1"/>
    <col min="15085" max="15085" width="5.28515625" customWidth="1"/>
    <col min="15086" max="15086" width="29" customWidth="1"/>
    <col min="15087" max="15087" width="11.85546875" customWidth="1"/>
    <col min="15088" max="15088" width="10" customWidth="1"/>
    <col min="15089" max="15089" width="10.5703125" customWidth="1"/>
    <col min="15090" max="15090" width="13.42578125" bestFit="1" customWidth="1"/>
    <col min="15091" max="15092" width="0" hidden="1" customWidth="1"/>
    <col min="15093" max="15093" width="12" bestFit="1" customWidth="1"/>
    <col min="15094" max="15094" width="33.140625" customWidth="1"/>
    <col min="15340" max="15340" width="5.140625" customWidth="1"/>
    <col min="15341" max="15341" width="5.28515625" customWidth="1"/>
    <col min="15342" max="15342" width="29" customWidth="1"/>
    <col min="15343" max="15343" width="11.85546875" customWidth="1"/>
    <col min="15344" max="15344" width="10" customWidth="1"/>
    <col min="15345" max="15345" width="10.5703125" customWidth="1"/>
    <col min="15346" max="15346" width="13.42578125" bestFit="1" customWidth="1"/>
    <col min="15347" max="15348" width="0" hidden="1" customWidth="1"/>
    <col min="15349" max="15349" width="12" bestFit="1" customWidth="1"/>
    <col min="15350" max="15350" width="33.140625" customWidth="1"/>
    <col min="15596" max="15596" width="5.140625" customWidth="1"/>
    <col min="15597" max="15597" width="5.28515625" customWidth="1"/>
    <col min="15598" max="15598" width="29" customWidth="1"/>
    <col min="15599" max="15599" width="11.85546875" customWidth="1"/>
    <col min="15600" max="15600" width="10" customWidth="1"/>
    <col min="15601" max="15601" width="10.5703125" customWidth="1"/>
    <col min="15602" max="15602" width="13.42578125" bestFit="1" customWidth="1"/>
    <col min="15603" max="15604" width="0" hidden="1" customWidth="1"/>
    <col min="15605" max="15605" width="12" bestFit="1" customWidth="1"/>
    <col min="15606" max="15606" width="33.140625" customWidth="1"/>
    <col min="15852" max="15852" width="5.140625" customWidth="1"/>
    <col min="15853" max="15853" width="5.28515625" customWidth="1"/>
    <col min="15854" max="15854" width="29" customWidth="1"/>
    <col min="15855" max="15855" width="11.85546875" customWidth="1"/>
    <col min="15856" max="15856" width="10" customWidth="1"/>
    <col min="15857" max="15857" width="10.5703125" customWidth="1"/>
    <col min="15858" max="15858" width="13.42578125" bestFit="1" customWidth="1"/>
    <col min="15859" max="15860" width="0" hidden="1" customWidth="1"/>
    <col min="15861" max="15861" width="12" bestFit="1" customWidth="1"/>
    <col min="15862" max="15862" width="33.140625" customWidth="1"/>
    <col min="16108" max="16108" width="5.140625" customWidth="1"/>
    <col min="16109" max="16109" width="5.28515625" customWidth="1"/>
    <col min="16110" max="16110" width="29" customWidth="1"/>
    <col min="16111" max="16111" width="11.85546875" customWidth="1"/>
    <col min="16112" max="16112" width="10" customWidth="1"/>
    <col min="16113" max="16113" width="10.5703125" customWidth="1"/>
    <col min="16114" max="16114" width="13.42578125" bestFit="1" customWidth="1"/>
    <col min="16115" max="16116" width="0" hidden="1" customWidth="1"/>
    <col min="16117" max="16117" width="12" bestFit="1" customWidth="1"/>
    <col min="16118" max="16118" width="33.140625" customWidth="1"/>
  </cols>
  <sheetData>
    <row r="1" spans="1:65" ht="26.25" x14ac:dyDescent="0.25">
      <c r="A1" s="509" t="s">
        <v>509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5" x14ac:dyDescent="0.25">
      <c r="A2" s="510" t="s">
        <v>174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1:65" ht="16.149999999999999" customHeight="1" thickBot="1" x14ac:dyDescent="0.3">
      <c r="A3" s="511" t="s">
        <v>542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BA3"/>
      <c r="BB3"/>
      <c r="BC3"/>
      <c r="BD3"/>
      <c r="BE3"/>
      <c r="BF3"/>
      <c r="BG3"/>
      <c r="BH3"/>
      <c r="BI3"/>
      <c r="BJ3"/>
      <c r="BK3"/>
      <c r="BL3"/>
      <c r="BM3"/>
    </row>
    <row r="4" spans="1:65" ht="30.75" customHeight="1" x14ac:dyDescent="0.25">
      <c r="A4" s="264" t="s">
        <v>187</v>
      </c>
      <c r="B4" s="264"/>
      <c r="C4" s="265"/>
      <c r="D4" s="435"/>
      <c r="E4" s="436" t="s">
        <v>488</v>
      </c>
      <c r="F4" s="437" t="s">
        <v>209</v>
      </c>
      <c r="G4" s="437" t="s">
        <v>209</v>
      </c>
      <c r="H4" s="434" t="s">
        <v>209</v>
      </c>
      <c r="I4" s="438" t="s">
        <v>170</v>
      </c>
      <c r="J4" s="438"/>
      <c r="K4" s="438" t="s">
        <v>8</v>
      </c>
      <c r="L4" s="438" t="s">
        <v>172</v>
      </c>
      <c r="M4" s="266" t="s">
        <v>180</v>
      </c>
      <c r="BA4"/>
      <c r="BB4"/>
      <c r="BC4"/>
      <c r="BD4"/>
      <c r="BE4"/>
      <c r="BF4"/>
      <c r="BG4"/>
      <c r="BH4"/>
      <c r="BI4"/>
      <c r="BJ4"/>
      <c r="BK4"/>
      <c r="BL4"/>
      <c r="BM4"/>
    </row>
    <row r="5" spans="1:65" ht="19.149999999999999" customHeight="1" x14ac:dyDescent="0.25">
      <c r="A5" s="225">
        <v>1</v>
      </c>
      <c r="B5" s="225" t="s">
        <v>208</v>
      </c>
      <c r="C5" s="360" t="s">
        <v>210</v>
      </c>
      <c r="D5" s="85" t="s">
        <v>189</v>
      </c>
      <c r="E5" s="406">
        <v>827040290</v>
      </c>
      <c r="F5" s="253">
        <v>2530</v>
      </c>
      <c r="G5" s="253">
        <v>3105.28</v>
      </c>
      <c r="H5" s="253">
        <f>G5+(0.04*G5)</f>
        <v>3229.4912000000004</v>
      </c>
      <c r="I5" s="254">
        <f>SUM(H5/2)</f>
        <v>1614.7456000000002</v>
      </c>
      <c r="J5" s="254"/>
      <c r="K5" s="254"/>
      <c r="L5" s="254">
        <f>I5</f>
        <v>1614.7456000000002</v>
      </c>
      <c r="M5" s="84"/>
      <c r="BA5"/>
      <c r="BB5"/>
      <c r="BC5"/>
      <c r="BD5"/>
      <c r="BE5"/>
      <c r="BF5"/>
      <c r="BG5"/>
      <c r="BH5"/>
      <c r="BI5"/>
      <c r="BJ5"/>
      <c r="BK5"/>
      <c r="BL5"/>
      <c r="BM5"/>
    </row>
    <row r="6" spans="1:65" ht="19.149999999999999" customHeight="1" x14ac:dyDescent="0.3">
      <c r="A6" s="225">
        <f t="shared" ref="A6:A14" si="0">SUM(A5+1)</f>
        <v>2</v>
      </c>
      <c r="B6" s="225" t="s">
        <v>208</v>
      </c>
      <c r="C6" s="271" t="s">
        <v>414</v>
      </c>
      <c r="D6" s="241" t="s">
        <v>189</v>
      </c>
      <c r="E6" s="407">
        <v>827039004</v>
      </c>
      <c r="F6" s="256">
        <v>7880</v>
      </c>
      <c r="G6" s="253">
        <v>11118.88</v>
      </c>
      <c r="H6" s="253">
        <f t="shared" ref="H6:H18" si="1">G6+(0.04*G6)</f>
        <v>11563.635199999999</v>
      </c>
      <c r="I6" s="254">
        <f>SUM(H6/2)</f>
        <v>5781.8175999999994</v>
      </c>
      <c r="J6" s="254"/>
      <c r="K6" s="254"/>
      <c r="L6" s="254">
        <f t="shared" ref="L6:L17" si="2">I6</f>
        <v>5781.8175999999994</v>
      </c>
      <c r="M6" s="84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65" ht="19.149999999999999" customHeight="1" x14ac:dyDescent="0.25">
      <c r="A7" s="225">
        <f t="shared" si="0"/>
        <v>3</v>
      </c>
      <c r="B7" s="225" t="s">
        <v>208</v>
      </c>
      <c r="C7" s="272" t="s">
        <v>211</v>
      </c>
      <c r="D7" s="89" t="s">
        <v>189</v>
      </c>
      <c r="E7" s="408">
        <v>827040215</v>
      </c>
      <c r="F7" s="255">
        <v>4100</v>
      </c>
      <c r="G7" s="253">
        <v>5153.2</v>
      </c>
      <c r="H7" s="253">
        <f t="shared" si="1"/>
        <v>5359.3279999999995</v>
      </c>
      <c r="I7" s="254">
        <f t="shared" ref="I7:I18" si="3">SUM(H7/2)</f>
        <v>2679.6639999999998</v>
      </c>
      <c r="J7" s="256"/>
      <c r="K7" s="254"/>
      <c r="L7" s="254">
        <f t="shared" si="2"/>
        <v>2679.6639999999998</v>
      </c>
      <c r="M7" s="84"/>
      <c r="BA7"/>
      <c r="BB7"/>
      <c r="BC7"/>
      <c r="BD7"/>
      <c r="BE7"/>
      <c r="BF7"/>
      <c r="BG7"/>
      <c r="BH7"/>
      <c r="BI7"/>
      <c r="BJ7"/>
      <c r="BK7"/>
      <c r="BL7"/>
      <c r="BM7"/>
    </row>
    <row r="8" spans="1:65" ht="19.5" customHeight="1" x14ac:dyDescent="0.3">
      <c r="A8" s="225">
        <f t="shared" si="0"/>
        <v>4</v>
      </c>
      <c r="B8" s="225" t="s">
        <v>208</v>
      </c>
      <c r="C8" s="273" t="s">
        <v>413</v>
      </c>
      <c r="D8" s="89" t="s">
        <v>189</v>
      </c>
      <c r="E8" s="407">
        <v>827039055</v>
      </c>
      <c r="F8" s="256">
        <v>7880</v>
      </c>
      <c r="G8" s="253">
        <v>11118.88</v>
      </c>
      <c r="H8" s="253">
        <f t="shared" si="1"/>
        <v>11563.635199999999</v>
      </c>
      <c r="I8" s="254">
        <f t="shared" si="3"/>
        <v>5781.8175999999994</v>
      </c>
      <c r="J8" s="256"/>
      <c r="K8" s="256"/>
      <c r="L8" s="254">
        <f t="shared" si="2"/>
        <v>5781.8175999999994</v>
      </c>
      <c r="M8" s="84"/>
      <c r="BA8"/>
      <c r="BB8"/>
      <c r="BC8"/>
      <c r="BD8"/>
      <c r="BE8"/>
      <c r="BF8"/>
      <c r="BG8"/>
      <c r="BH8"/>
      <c r="BI8"/>
      <c r="BJ8"/>
      <c r="BK8"/>
      <c r="BL8"/>
      <c r="BM8"/>
    </row>
    <row r="9" spans="1:65" ht="19.149999999999999" customHeight="1" x14ac:dyDescent="0.25">
      <c r="A9" s="225">
        <f t="shared" si="0"/>
        <v>5</v>
      </c>
      <c r="B9" s="225" t="s">
        <v>208</v>
      </c>
      <c r="C9" s="272" t="s">
        <v>503</v>
      </c>
      <c r="D9" s="89" t="s">
        <v>189</v>
      </c>
      <c r="E9" s="408">
        <v>827039152</v>
      </c>
      <c r="F9" s="255">
        <v>6720</v>
      </c>
      <c r="G9" s="253">
        <v>8249.34</v>
      </c>
      <c r="H9" s="253">
        <f t="shared" si="1"/>
        <v>8579.3135999999995</v>
      </c>
      <c r="I9" s="254">
        <f t="shared" si="3"/>
        <v>4289.6567999999997</v>
      </c>
      <c r="J9" s="256"/>
      <c r="K9" s="256"/>
      <c r="L9" s="254">
        <f t="shared" si="2"/>
        <v>4289.6567999999997</v>
      </c>
      <c r="M9" s="84"/>
      <c r="BA9"/>
      <c r="BB9"/>
      <c r="BC9"/>
      <c r="BD9"/>
      <c r="BE9"/>
      <c r="BF9"/>
      <c r="BG9"/>
      <c r="BH9"/>
      <c r="BI9"/>
      <c r="BJ9"/>
      <c r="BK9"/>
      <c r="BL9"/>
      <c r="BM9"/>
    </row>
    <row r="10" spans="1:65" ht="19.149999999999999" customHeight="1" x14ac:dyDescent="0.25">
      <c r="A10" s="225">
        <f t="shared" si="0"/>
        <v>6</v>
      </c>
      <c r="B10" s="225" t="s">
        <v>208</v>
      </c>
      <c r="C10" s="361" t="s">
        <v>214</v>
      </c>
      <c r="D10" s="85" t="s">
        <v>189</v>
      </c>
      <c r="E10" s="406">
        <v>827040118</v>
      </c>
      <c r="F10" s="254">
        <v>2520</v>
      </c>
      <c r="G10" s="253">
        <v>3107.28</v>
      </c>
      <c r="H10" s="253">
        <f t="shared" si="1"/>
        <v>3231.5712000000003</v>
      </c>
      <c r="I10" s="254">
        <f t="shared" si="3"/>
        <v>1615.7856000000002</v>
      </c>
      <c r="J10" s="254"/>
      <c r="K10" s="254"/>
      <c r="L10" s="254">
        <f t="shared" si="2"/>
        <v>1615.7856000000002</v>
      </c>
      <c r="M10" s="87"/>
      <c r="BA10"/>
      <c r="BB10"/>
      <c r="BC10"/>
      <c r="BD10"/>
      <c r="BE10"/>
      <c r="BF10"/>
      <c r="BG10"/>
      <c r="BH10"/>
      <c r="BI10"/>
      <c r="BJ10"/>
      <c r="BK10"/>
      <c r="BL10"/>
      <c r="BM10"/>
    </row>
    <row r="11" spans="1:65" ht="19.149999999999999" customHeight="1" x14ac:dyDescent="0.25">
      <c r="A11" s="225">
        <f t="shared" si="0"/>
        <v>7</v>
      </c>
      <c r="B11" s="225" t="s">
        <v>208</v>
      </c>
      <c r="C11" s="361" t="s">
        <v>398</v>
      </c>
      <c r="D11" s="85" t="s">
        <v>189</v>
      </c>
      <c r="E11" s="406">
        <v>827039187</v>
      </c>
      <c r="F11" s="254">
        <v>7460</v>
      </c>
      <c r="G11" s="253">
        <v>9082.08</v>
      </c>
      <c r="H11" s="253">
        <f t="shared" si="1"/>
        <v>9445.3631999999998</v>
      </c>
      <c r="I11" s="254">
        <f t="shared" si="3"/>
        <v>4722.6815999999999</v>
      </c>
      <c r="J11" s="254"/>
      <c r="K11" s="254"/>
      <c r="L11" s="254">
        <f t="shared" si="2"/>
        <v>4722.6815999999999</v>
      </c>
      <c r="M11" s="84"/>
      <c r="BA11"/>
      <c r="BB11"/>
      <c r="BC11"/>
      <c r="BD11"/>
      <c r="BE11"/>
      <c r="BF11"/>
      <c r="BG11"/>
      <c r="BH11"/>
      <c r="BI11"/>
      <c r="BJ11"/>
      <c r="BK11"/>
      <c r="BL11"/>
      <c r="BM11"/>
    </row>
    <row r="12" spans="1:65" ht="19.149999999999999" customHeight="1" x14ac:dyDescent="0.25">
      <c r="A12" s="225">
        <f t="shared" si="0"/>
        <v>8</v>
      </c>
      <c r="B12" s="225" t="s">
        <v>208</v>
      </c>
      <c r="C12" s="361" t="s">
        <v>502</v>
      </c>
      <c r="D12" s="85" t="s">
        <v>189</v>
      </c>
      <c r="E12" s="406">
        <v>827039454</v>
      </c>
      <c r="F12" s="254">
        <v>9300</v>
      </c>
      <c r="G12" s="253">
        <v>11311.66</v>
      </c>
      <c r="H12" s="253">
        <f t="shared" si="1"/>
        <v>11764.126399999999</v>
      </c>
      <c r="I12" s="254">
        <f t="shared" si="3"/>
        <v>5882.0631999999996</v>
      </c>
      <c r="J12" s="254"/>
      <c r="K12" s="254"/>
      <c r="L12" s="254">
        <f t="shared" si="2"/>
        <v>5882.0631999999996</v>
      </c>
      <c r="M12" s="84"/>
      <c r="BA12"/>
      <c r="BB12"/>
      <c r="BC12"/>
      <c r="BD12"/>
      <c r="BE12"/>
      <c r="BF12"/>
      <c r="BG12"/>
      <c r="BH12"/>
      <c r="BI12"/>
      <c r="BJ12"/>
      <c r="BK12"/>
      <c r="BL12"/>
      <c r="BM12"/>
    </row>
    <row r="13" spans="1:65" ht="19.149999999999999" customHeight="1" x14ac:dyDescent="0.3">
      <c r="A13" s="225">
        <f t="shared" si="0"/>
        <v>9</v>
      </c>
      <c r="B13" s="225" t="s">
        <v>208</v>
      </c>
      <c r="C13" s="271" t="s">
        <v>415</v>
      </c>
      <c r="D13" s="241" t="s">
        <v>189</v>
      </c>
      <c r="E13" s="407">
        <v>827041408</v>
      </c>
      <c r="F13" s="254">
        <v>6900</v>
      </c>
      <c r="G13" s="253">
        <v>8481.06</v>
      </c>
      <c r="H13" s="253">
        <f t="shared" si="1"/>
        <v>8820.3023999999987</v>
      </c>
      <c r="I13" s="254">
        <f t="shared" si="3"/>
        <v>4410.1511999999993</v>
      </c>
      <c r="J13" s="254"/>
      <c r="K13" s="254"/>
      <c r="L13" s="254">
        <f t="shared" si="2"/>
        <v>4410.1511999999993</v>
      </c>
      <c r="M13" s="87"/>
      <c r="BA13"/>
      <c r="BB13"/>
      <c r="BC13"/>
      <c r="BD13"/>
      <c r="BE13"/>
      <c r="BF13"/>
      <c r="BG13"/>
      <c r="BH13"/>
      <c r="BI13"/>
      <c r="BJ13"/>
      <c r="BK13"/>
      <c r="BL13"/>
      <c r="BM13"/>
    </row>
    <row r="14" spans="1:65" ht="19.149999999999999" customHeight="1" x14ac:dyDescent="0.3">
      <c r="A14" s="225">
        <f t="shared" si="0"/>
        <v>10</v>
      </c>
      <c r="B14" s="225" t="s">
        <v>208</v>
      </c>
      <c r="C14" s="361" t="s">
        <v>419</v>
      </c>
      <c r="D14" s="241" t="s">
        <v>189</v>
      </c>
      <c r="E14" s="407">
        <v>827038962</v>
      </c>
      <c r="F14" s="254">
        <v>2520</v>
      </c>
      <c r="G14" s="253">
        <v>3227.7</v>
      </c>
      <c r="H14" s="253">
        <f t="shared" si="1"/>
        <v>3356.808</v>
      </c>
      <c r="I14" s="254">
        <f t="shared" si="3"/>
        <v>1678.404</v>
      </c>
      <c r="J14" s="254"/>
      <c r="K14" s="254"/>
      <c r="L14" s="254">
        <f t="shared" si="2"/>
        <v>1678.404</v>
      </c>
      <c r="M14" s="87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1:65" ht="19.149999999999999" customHeight="1" x14ac:dyDescent="0.3">
      <c r="A15" s="225">
        <f>SUM(A14+1)</f>
        <v>11</v>
      </c>
      <c r="B15" s="225" t="s">
        <v>208</v>
      </c>
      <c r="C15" s="271" t="s">
        <v>423</v>
      </c>
      <c r="D15" s="241" t="s">
        <v>189</v>
      </c>
      <c r="E15" s="407">
        <v>827041491</v>
      </c>
      <c r="F15" s="254">
        <v>5750</v>
      </c>
      <c r="G15" s="253">
        <v>7100.94</v>
      </c>
      <c r="H15" s="253">
        <f t="shared" si="1"/>
        <v>7384.9775999999993</v>
      </c>
      <c r="I15" s="254">
        <f t="shared" si="3"/>
        <v>3692.4887999999996</v>
      </c>
      <c r="J15" s="254"/>
      <c r="K15" s="254"/>
      <c r="L15" s="254">
        <f t="shared" si="2"/>
        <v>3692.4887999999996</v>
      </c>
      <c r="M15" s="16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1:65" ht="19.149999999999999" customHeight="1" x14ac:dyDescent="0.3">
      <c r="A16" s="225">
        <v>13</v>
      </c>
      <c r="B16" s="225" t="s">
        <v>208</v>
      </c>
      <c r="C16" s="271" t="s">
        <v>496</v>
      </c>
      <c r="D16" s="241" t="s">
        <v>189</v>
      </c>
      <c r="E16" s="407">
        <v>827041483</v>
      </c>
      <c r="F16" s="254"/>
      <c r="G16" s="254">
        <v>6678</v>
      </c>
      <c r="H16" s="253">
        <f t="shared" si="1"/>
        <v>6945.12</v>
      </c>
      <c r="I16" s="254">
        <f t="shared" si="3"/>
        <v>3472.56</v>
      </c>
      <c r="J16" s="254"/>
      <c r="K16" s="254"/>
      <c r="L16" s="254">
        <f t="shared" si="2"/>
        <v>3472.56</v>
      </c>
      <c r="M16" s="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1:65" ht="19.149999999999999" customHeight="1" x14ac:dyDescent="0.3">
      <c r="A17" s="225">
        <v>14</v>
      </c>
      <c r="B17" s="225" t="s">
        <v>208</v>
      </c>
      <c r="C17" s="271" t="s">
        <v>514</v>
      </c>
      <c r="D17" s="241" t="s">
        <v>189</v>
      </c>
      <c r="E17" s="415" t="s">
        <v>516</v>
      </c>
      <c r="F17" s="254"/>
      <c r="G17" s="254">
        <v>600</v>
      </c>
      <c r="H17" s="253">
        <f t="shared" si="1"/>
        <v>624</v>
      </c>
      <c r="I17" s="254">
        <f t="shared" si="3"/>
        <v>312</v>
      </c>
      <c r="J17" s="254"/>
      <c r="K17" s="254"/>
      <c r="L17" s="254">
        <f t="shared" si="2"/>
        <v>312</v>
      </c>
      <c r="M17" s="16"/>
      <c r="BA17"/>
      <c r="BB17"/>
      <c r="BC17"/>
      <c r="BD17"/>
      <c r="BE17"/>
      <c r="BF17"/>
      <c r="BG17"/>
      <c r="BH17"/>
      <c r="BI17"/>
      <c r="BJ17"/>
      <c r="BK17"/>
      <c r="BL17"/>
      <c r="BM17"/>
    </row>
    <row r="18" spans="1:65" ht="19.149999999999999" customHeight="1" x14ac:dyDescent="0.3">
      <c r="A18" s="458">
        <v>15</v>
      </c>
      <c r="B18" s="458" t="s">
        <v>208</v>
      </c>
      <c r="C18" s="88" t="s">
        <v>515</v>
      </c>
      <c r="D18" s="459" t="s">
        <v>189</v>
      </c>
      <c r="E18" s="460" t="s">
        <v>517</v>
      </c>
      <c r="F18" s="256"/>
      <c r="G18" s="256">
        <v>1500</v>
      </c>
      <c r="H18" s="255">
        <f t="shared" si="1"/>
        <v>1560</v>
      </c>
      <c r="I18" s="256">
        <f t="shared" si="3"/>
        <v>780</v>
      </c>
      <c r="J18" s="256"/>
      <c r="K18" s="256"/>
      <c r="L18" s="256">
        <f>I18</f>
        <v>780</v>
      </c>
      <c r="M18" s="461"/>
      <c r="BA18"/>
      <c r="BB18"/>
      <c r="BC18"/>
      <c r="BD18"/>
      <c r="BE18"/>
      <c r="BF18"/>
      <c r="BG18"/>
      <c r="BH18"/>
      <c r="BI18"/>
      <c r="BJ18"/>
      <c r="BK18"/>
      <c r="BL18"/>
      <c r="BM18"/>
    </row>
    <row r="19" spans="1:65" ht="19.149999999999999" customHeight="1" x14ac:dyDescent="0.25">
      <c r="A19" s="458">
        <v>16</v>
      </c>
      <c r="B19" s="458" t="s">
        <v>208</v>
      </c>
      <c r="C19" s="88" t="s">
        <v>537</v>
      </c>
      <c r="D19" s="459" t="s">
        <v>189</v>
      </c>
      <c r="E19" s="477">
        <v>827039470</v>
      </c>
      <c r="F19" s="256"/>
      <c r="G19" s="256"/>
      <c r="H19" s="255">
        <v>8508</v>
      </c>
      <c r="I19" s="256">
        <v>4254</v>
      </c>
      <c r="J19" s="256"/>
      <c r="K19" s="256"/>
      <c r="L19" s="256">
        <v>4254</v>
      </c>
      <c r="M19" s="461"/>
      <c r="BA19"/>
      <c r="BB19"/>
      <c r="BC19"/>
      <c r="BD19"/>
      <c r="BE19"/>
      <c r="BF19"/>
      <c r="BG19"/>
      <c r="BH19"/>
      <c r="BI19"/>
      <c r="BJ19"/>
      <c r="BK19"/>
      <c r="BL19"/>
      <c r="BM19"/>
    </row>
    <row r="20" spans="1:65" ht="19.149999999999999" customHeight="1" x14ac:dyDescent="0.3">
      <c r="A20" s="225">
        <v>17</v>
      </c>
      <c r="B20" s="225" t="s">
        <v>208</v>
      </c>
      <c r="C20" s="271" t="s">
        <v>522</v>
      </c>
      <c r="D20" s="459" t="s">
        <v>189</v>
      </c>
      <c r="E20" s="460" t="s">
        <v>523</v>
      </c>
      <c r="F20" s="254"/>
      <c r="G20" s="254"/>
      <c r="H20" s="255">
        <f>I20*2</f>
        <v>5174.76</v>
      </c>
      <c r="I20" s="254">
        <v>2587.38</v>
      </c>
      <c r="J20" s="254"/>
      <c r="K20" s="254"/>
      <c r="L20" s="256">
        <f>I20</f>
        <v>2587.38</v>
      </c>
      <c r="M20" s="16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1:65" ht="16.5" thickBot="1" x14ac:dyDescent="0.3">
      <c r="A21" s="413"/>
      <c r="B21" s="514" t="s">
        <v>135</v>
      </c>
      <c r="C21" s="515"/>
      <c r="D21" s="516"/>
      <c r="E21" s="424"/>
      <c r="F21" s="424" t="e">
        <f>SUM(#REF!)</f>
        <v>#REF!</v>
      </c>
      <c r="G21" s="424">
        <f>SUM(G5:G18)</f>
        <v>89834.3</v>
      </c>
      <c r="H21" s="424">
        <f>SUM(H5:H20)</f>
        <v>107110.43199999999</v>
      </c>
      <c r="I21" s="424">
        <f>SUM(I5:I20)</f>
        <v>53555.215999999993</v>
      </c>
      <c r="J21" s="424">
        <f>SUM(J5:J15)</f>
        <v>0</v>
      </c>
      <c r="K21" s="424">
        <f>SUM(K5:K15)</f>
        <v>0</v>
      </c>
      <c r="L21" s="424">
        <f>SUM(L5:L20)</f>
        <v>53555.215999999993</v>
      </c>
      <c r="M21" s="414"/>
      <c r="BA21"/>
      <c r="BB21"/>
      <c r="BC21"/>
      <c r="BD21"/>
      <c r="BE21"/>
      <c r="BF21"/>
      <c r="BG21"/>
      <c r="BH21"/>
      <c r="BI21"/>
      <c r="BJ21"/>
      <c r="BK21"/>
      <c r="BL21"/>
      <c r="BM21"/>
    </row>
    <row r="22" spans="1:65" x14ac:dyDescent="0.25"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1:65" x14ac:dyDescent="0.25"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1:65" x14ac:dyDescent="0.25"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1:65" x14ac:dyDescent="0.25">
      <c r="A25" s="513" t="s">
        <v>186</v>
      </c>
      <c r="B25" s="513"/>
      <c r="C25" s="513"/>
      <c r="D25" s="513"/>
      <c r="E25" s="165"/>
      <c r="F25" s="165"/>
      <c r="G25" s="165"/>
      <c r="H25" s="165"/>
      <c r="I25" s="513" t="s">
        <v>521</v>
      </c>
      <c r="J25" s="513"/>
      <c r="K25" s="513"/>
      <c r="L25" s="513"/>
      <c r="M25" s="513"/>
      <c r="BA25"/>
      <c r="BB25"/>
      <c r="BC25"/>
      <c r="BD25"/>
      <c r="BE25"/>
      <c r="BF25"/>
      <c r="BG25"/>
      <c r="BH25"/>
      <c r="BI25"/>
      <c r="BJ25"/>
      <c r="BK25"/>
      <c r="BL25"/>
      <c r="BM25"/>
    </row>
    <row r="26" spans="1:65" ht="33" customHeight="1" x14ac:dyDescent="0.25">
      <c r="A26" s="286"/>
      <c r="B26" s="286"/>
      <c r="C26" s="286"/>
      <c r="D26" s="286"/>
      <c r="E26" s="165"/>
      <c r="F26" s="165"/>
      <c r="G26" s="165"/>
      <c r="H26" s="165"/>
      <c r="I26" s="50"/>
      <c r="J26" s="50"/>
      <c r="K26" s="50"/>
      <c r="L26" s="100"/>
      <c r="M26" s="94"/>
      <c r="BA26"/>
      <c r="BB26"/>
      <c r="BC26"/>
      <c r="BD26"/>
      <c r="BE26"/>
      <c r="BF26"/>
      <c r="BG26"/>
      <c r="BH26"/>
      <c r="BI26"/>
      <c r="BJ26"/>
      <c r="BK26"/>
      <c r="BL26"/>
      <c r="BM26"/>
    </row>
    <row r="27" spans="1:65" x14ac:dyDescent="0.25">
      <c r="A27" s="488"/>
      <c r="B27" s="488"/>
      <c r="C27" s="322"/>
      <c r="D27" s="322"/>
      <c r="E27" s="165"/>
      <c r="F27" s="165"/>
      <c r="G27" s="165"/>
      <c r="H27" s="165"/>
      <c r="I27" s="512"/>
      <c r="J27" s="512"/>
      <c r="K27" s="512"/>
      <c r="L27" s="512"/>
      <c r="M27" s="94"/>
    </row>
    <row r="28" spans="1:65" x14ac:dyDescent="0.25">
      <c r="A28" s="508" t="s">
        <v>538</v>
      </c>
      <c r="B28" s="508"/>
      <c r="C28" s="508"/>
      <c r="D28" s="508"/>
      <c r="E28" s="286"/>
      <c r="F28" s="286"/>
      <c r="G28" s="286"/>
      <c r="H28" s="418"/>
      <c r="I28" s="517" t="s">
        <v>467</v>
      </c>
      <c r="J28" s="517"/>
      <c r="K28" s="517"/>
      <c r="L28" s="517"/>
      <c r="M28" s="517"/>
    </row>
    <row r="31" spans="1:65" ht="30" customHeight="1" x14ac:dyDescent="0.25"/>
    <row r="38" spans="1:15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1:15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1:15" x14ac:dyDescent="0.25">
      <c r="A40" s="323"/>
      <c r="B40" s="105"/>
      <c r="C40" s="105"/>
      <c r="D40" s="111"/>
      <c r="E40" s="106"/>
      <c r="F40" s="106"/>
      <c r="G40" s="106"/>
      <c r="H40" s="106"/>
      <c r="I40" s="105"/>
      <c r="J40" s="105"/>
      <c r="K40" s="105"/>
      <c r="L40" s="107"/>
      <c r="M40" s="105"/>
    </row>
    <row r="41" spans="1:15" ht="0.75" customHeight="1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1:15" s="48" customFormat="1" ht="15.75" customHeight="1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1:15" s="48" customFormat="1" ht="15.75" customHeight="1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1:15" s="48" customFormat="1" ht="15.7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5" s="48" customFormat="1" ht="15.75" customHeight="1" x14ac:dyDescent="0.25">
      <c r="A45"/>
      <c r="B45"/>
      <c r="C45"/>
      <c r="D45"/>
      <c r="E45"/>
      <c r="F45"/>
      <c r="G45"/>
      <c r="H45"/>
      <c r="I45"/>
      <c r="J45"/>
      <c r="K45"/>
      <c r="L45" s="101"/>
      <c r="M45"/>
    </row>
    <row r="46" spans="1:15" s="48" customFormat="1" ht="15.75" customHeight="1" x14ac:dyDescent="0.25">
      <c r="A46"/>
      <c r="B46"/>
      <c r="C46"/>
      <c r="D46"/>
      <c r="E46"/>
      <c r="F46"/>
      <c r="G46"/>
      <c r="H46"/>
      <c r="I46"/>
      <c r="J46"/>
      <c r="K46"/>
      <c r="L46" s="101"/>
      <c r="M46"/>
    </row>
    <row r="47" spans="1:15" s="2" customFormat="1" ht="2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5" s="2" customFormat="1" ht="30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O48" s="79" t="e">
        <f>#REF!/30.4*50</f>
        <v>#REF!</v>
      </c>
    </row>
    <row r="49" spans="1:65" s="112" customFormat="1" ht="30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79">
        <f>F5/30.4*50</f>
        <v>4161.1842105263158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</row>
    <row r="50" spans="1:65" s="112" customFormat="1" ht="30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79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</row>
    <row r="51" spans="1:65" s="2" customFormat="1" ht="30" customHeight="1" x14ac:dyDescent="0.25">
      <c r="O51" s="79">
        <f>F7/30.4*50</f>
        <v>6743.4210526315792</v>
      </c>
    </row>
    <row r="52" spans="1:65" s="2" customFormat="1" ht="30" customHeight="1" x14ac:dyDescent="0.25">
      <c r="O52" s="79"/>
    </row>
    <row r="53" spans="1:65" s="2" customFormat="1" ht="30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O53" s="79">
        <f>F9/30.4*50</f>
        <v>11052.631578947368</v>
      </c>
    </row>
    <row r="54" spans="1:65" s="2" customFormat="1" ht="30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O54" s="79">
        <f>F10/30.4*50</f>
        <v>4144.7368421052633</v>
      </c>
    </row>
    <row r="55" spans="1:65" s="2" customFormat="1" ht="30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O55" s="79">
        <f>F11/30.4*50</f>
        <v>12269.736842105265</v>
      </c>
    </row>
    <row r="56" spans="1:65" s="2" customFormat="1" ht="30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O56" s="79"/>
    </row>
    <row r="57" spans="1:65" s="2" customFormat="1" ht="30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O57" s="79"/>
    </row>
    <row r="58" spans="1:65" s="2" customFormat="1" ht="30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O58" s="79"/>
    </row>
    <row r="59" spans="1:65" s="2" customFormat="1" ht="22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O59" s="79">
        <f>F15/30.4*50</f>
        <v>9457.2368421052633</v>
      </c>
    </row>
    <row r="60" spans="1:65" x14ac:dyDescent="0.25">
      <c r="O60" s="47" t="e">
        <f>SUM(O5:O59)</f>
        <v>#REF!</v>
      </c>
    </row>
    <row r="62" spans="1:65" hidden="1" x14ac:dyDescent="0.25"/>
    <row r="63" spans="1:65" hidden="1" x14ac:dyDescent="0.25"/>
    <row r="64" spans="1:65" hidden="1" x14ac:dyDescent="0.25"/>
    <row r="65" spans="14:14" hidden="1" x14ac:dyDescent="0.25"/>
    <row r="66" spans="14:14" hidden="1" x14ac:dyDescent="0.25"/>
    <row r="67" spans="14:14" hidden="1" x14ac:dyDescent="0.25"/>
    <row r="68" spans="14:14" hidden="1" x14ac:dyDescent="0.25"/>
    <row r="69" spans="14:14" hidden="1" x14ac:dyDescent="0.25"/>
    <row r="70" spans="14:14" hidden="1" x14ac:dyDescent="0.25"/>
    <row r="71" spans="14:14" hidden="1" x14ac:dyDescent="0.25"/>
    <row r="72" spans="14:14" hidden="1" x14ac:dyDescent="0.25"/>
    <row r="73" spans="14:14" hidden="1" x14ac:dyDescent="0.25"/>
    <row r="74" spans="14:14" hidden="1" x14ac:dyDescent="0.25"/>
    <row r="75" spans="14:14" hidden="1" x14ac:dyDescent="0.25"/>
    <row r="76" spans="14:14" hidden="1" x14ac:dyDescent="0.25"/>
    <row r="77" spans="14:14" hidden="1" x14ac:dyDescent="0.25"/>
    <row r="78" spans="14:14" hidden="1" x14ac:dyDescent="0.25"/>
    <row r="79" spans="14:14" x14ac:dyDescent="0.25">
      <c r="N79" s="252"/>
    </row>
    <row r="80" spans="14:14" x14ac:dyDescent="0.25">
      <c r="N80" s="252"/>
    </row>
    <row r="88" spans="3:8" x14ac:dyDescent="0.25">
      <c r="C88" s="2"/>
    </row>
    <row r="89" spans="3:8" x14ac:dyDescent="0.25">
      <c r="C89" s="2"/>
      <c r="D89" s="257"/>
      <c r="F89" s="257"/>
      <c r="G89" s="257"/>
      <c r="H89" s="257"/>
    </row>
    <row r="90" spans="3:8" x14ac:dyDescent="0.25">
      <c r="C90" s="47"/>
      <c r="D90" s="78"/>
      <c r="F90" s="78"/>
      <c r="G90" s="78"/>
      <c r="H90" s="78"/>
    </row>
    <row r="91" spans="3:8" x14ac:dyDescent="0.25">
      <c r="C91" s="47"/>
      <c r="D91" s="78"/>
      <c r="F91" s="78"/>
      <c r="G91" s="78"/>
      <c r="H91" s="78"/>
    </row>
    <row r="92" spans="3:8" x14ac:dyDescent="0.25">
      <c r="C92" s="47"/>
      <c r="D92" s="78"/>
      <c r="F92" s="78"/>
      <c r="G92" s="78"/>
      <c r="H92" s="78"/>
    </row>
    <row r="93" spans="3:8" x14ac:dyDescent="0.25">
      <c r="C93" s="47"/>
      <c r="D93" s="78"/>
      <c r="F93" s="78"/>
      <c r="G93" s="78"/>
      <c r="H93" s="78"/>
    </row>
    <row r="94" spans="3:8" x14ac:dyDescent="0.25">
      <c r="C94" s="47"/>
      <c r="D94" s="78"/>
      <c r="F94" s="78"/>
      <c r="G94" s="78"/>
      <c r="H94" s="78"/>
    </row>
    <row r="95" spans="3:8" x14ac:dyDescent="0.25">
      <c r="C95" s="47"/>
      <c r="D95" s="78"/>
      <c r="F95" s="78"/>
      <c r="G95" s="78"/>
      <c r="H95" s="78"/>
    </row>
    <row r="96" spans="3:8" x14ac:dyDescent="0.25">
      <c r="C96" s="47"/>
      <c r="D96" s="78"/>
      <c r="F96" s="78"/>
      <c r="G96" s="78"/>
      <c r="H96" s="78"/>
    </row>
    <row r="97" spans="3:8" x14ac:dyDescent="0.25">
      <c r="C97" s="2"/>
      <c r="D97" s="78"/>
      <c r="F97" s="78"/>
      <c r="G97" s="78"/>
      <c r="H97" s="78"/>
    </row>
    <row r="98" spans="3:8" x14ac:dyDescent="0.25">
      <c r="C98" s="2"/>
    </row>
    <row r="99" spans="3:8" x14ac:dyDescent="0.25">
      <c r="C99" s="2"/>
    </row>
  </sheetData>
  <mergeCells count="10">
    <mergeCell ref="A28:D28"/>
    <mergeCell ref="A1:M1"/>
    <mergeCell ref="A2:M2"/>
    <mergeCell ref="A3:M3"/>
    <mergeCell ref="A27:B27"/>
    <mergeCell ref="I27:L27"/>
    <mergeCell ref="A25:D25"/>
    <mergeCell ref="B21:D21"/>
    <mergeCell ref="I25:M25"/>
    <mergeCell ref="I28:M28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J47" sqref="J47"/>
    </sheetView>
  </sheetViews>
  <sheetFormatPr baseColWidth="10" defaultRowHeight="15" x14ac:dyDescent="0.25"/>
  <cols>
    <col min="1" max="1" width="5.28515625" style="73" customWidth="1"/>
    <col min="2" max="2" width="30" customWidth="1"/>
    <col min="3" max="3" width="14.140625" customWidth="1"/>
    <col min="5" max="5" width="0.42578125" customWidth="1"/>
    <col min="8" max="8" width="11.140625" customWidth="1"/>
    <col min="9" max="9" width="14.42578125" customWidth="1"/>
    <col min="10" max="10" width="28.5703125" customWidth="1"/>
  </cols>
  <sheetData>
    <row r="1" spans="1:10" ht="17.45" customHeight="1" x14ac:dyDescent="0.25">
      <c r="A1" s="524" t="s">
        <v>173</v>
      </c>
      <c r="B1" s="524"/>
      <c r="C1" s="524"/>
      <c r="D1" s="524"/>
      <c r="E1" s="524"/>
      <c r="F1" s="524"/>
      <c r="G1" s="524"/>
      <c r="H1" s="524"/>
      <c r="I1" s="524"/>
      <c r="J1" s="524"/>
    </row>
    <row r="2" spans="1:10" ht="17.45" customHeight="1" x14ac:dyDescent="0.25">
      <c r="A2" s="525" t="s">
        <v>510</v>
      </c>
      <c r="B2" s="525"/>
      <c r="C2" s="525"/>
      <c r="D2" s="525"/>
      <c r="E2" s="525"/>
      <c r="F2" s="525"/>
      <c r="G2" s="525"/>
      <c r="H2" s="525"/>
      <c r="I2" s="525"/>
      <c r="J2" s="525"/>
    </row>
    <row r="3" spans="1:10" s="2" customFormat="1" ht="19.149999999999999" customHeight="1" thickBot="1" x14ac:dyDescent="0.3">
      <c r="A3" s="529" t="s">
        <v>543</v>
      </c>
      <c r="B3" s="529"/>
      <c r="C3" s="529"/>
      <c r="D3" s="529"/>
      <c r="E3" s="529"/>
      <c r="F3" s="529"/>
      <c r="G3" s="529"/>
      <c r="H3" s="529"/>
      <c r="I3" s="529"/>
      <c r="J3" s="529"/>
    </row>
    <row r="4" spans="1:10" s="325" customFormat="1" ht="32.25" customHeight="1" x14ac:dyDescent="0.25">
      <c r="A4" s="324"/>
      <c r="B4" s="324" t="s">
        <v>3</v>
      </c>
      <c r="C4" s="324" t="s">
        <v>178</v>
      </c>
      <c r="D4" s="324" t="s">
        <v>405</v>
      </c>
      <c r="E4" s="324" t="s">
        <v>179</v>
      </c>
      <c r="F4" s="434" t="s">
        <v>209</v>
      </c>
      <c r="G4" s="324" t="s">
        <v>170</v>
      </c>
      <c r="H4" s="324" t="s">
        <v>488</v>
      </c>
      <c r="I4" s="326" t="s">
        <v>13</v>
      </c>
      <c r="J4" s="324" t="s">
        <v>180</v>
      </c>
    </row>
    <row r="5" spans="1:10" s="2" customFormat="1" ht="24.75" customHeight="1" x14ac:dyDescent="0.25">
      <c r="A5" s="530" t="s">
        <v>181</v>
      </c>
      <c r="B5" s="531"/>
      <c r="C5" s="85"/>
      <c r="D5" s="43"/>
      <c r="E5" s="86"/>
      <c r="F5" s="86"/>
      <c r="G5" s="86"/>
      <c r="H5" s="86"/>
      <c r="I5" s="86"/>
      <c r="J5" s="84"/>
    </row>
    <row r="6" spans="1:10" ht="30.75" customHeight="1" x14ac:dyDescent="0.25">
      <c r="A6" s="370">
        <v>1</v>
      </c>
      <c r="B6" s="88" t="s">
        <v>218</v>
      </c>
      <c r="C6" s="85" t="s">
        <v>182</v>
      </c>
      <c r="D6" s="43" t="s">
        <v>183</v>
      </c>
      <c r="E6" s="327">
        <v>3000</v>
      </c>
      <c r="F6" s="327">
        <f>E6+(0.04*E6)</f>
        <v>3120</v>
      </c>
      <c r="G6" s="327">
        <f>SUM(F6/2)</f>
        <v>1560</v>
      </c>
      <c r="H6" s="398">
        <v>827039616</v>
      </c>
      <c r="I6" s="328">
        <f>G6</f>
        <v>1560</v>
      </c>
      <c r="J6" s="84"/>
    </row>
    <row r="7" spans="1:10" ht="43.9" customHeight="1" x14ac:dyDescent="0.25">
      <c r="A7" s="370">
        <v>2</v>
      </c>
      <c r="B7" s="88" t="s">
        <v>396</v>
      </c>
      <c r="C7" s="89" t="s">
        <v>410</v>
      </c>
      <c r="D7" s="90" t="s">
        <v>183</v>
      </c>
      <c r="E7" s="329">
        <v>1514.1</v>
      </c>
      <c r="F7" s="327">
        <f t="shared" ref="F7:F9" si="0">E7+(0.04*E7)</f>
        <v>1574.664</v>
      </c>
      <c r="G7" s="327">
        <f>SUM(F7/2)</f>
        <v>787.33199999999999</v>
      </c>
      <c r="H7" s="398">
        <v>827040525</v>
      </c>
      <c r="I7" s="328">
        <f t="shared" ref="I7:I9" si="1">G7</f>
        <v>787.33199999999999</v>
      </c>
      <c r="J7" s="87"/>
    </row>
    <row r="8" spans="1:10" ht="43.9" customHeight="1" x14ac:dyDescent="0.25">
      <c r="A8" s="370">
        <v>3</v>
      </c>
      <c r="B8" s="88" t="s">
        <v>408</v>
      </c>
      <c r="C8" s="89" t="s">
        <v>409</v>
      </c>
      <c r="D8" s="90" t="s">
        <v>183</v>
      </c>
      <c r="E8" s="329">
        <v>1514.1</v>
      </c>
      <c r="F8" s="327">
        <f t="shared" si="0"/>
        <v>1574.664</v>
      </c>
      <c r="G8" s="327">
        <f>SUM(F8/2)</f>
        <v>787.33199999999999</v>
      </c>
      <c r="H8" s="398">
        <v>827040363</v>
      </c>
      <c r="I8" s="328">
        <f t="shared" si="1"/>
        <v>787.33199999999999</v>
      </c>
      <c r="J8" s="87"/>
    </row>
    <row r="9" spans="1:10" ht="40.15" customHeight="1" thickBot="1" x14ac:dyDescent="0.3">
      <c r="A9" s="370">
        <v>4</v>
      </c>
      <c r="B9" s="88" t="s">
        <v>397</v>
      </c>
      <c r="C9" s="89" t="s">
        <v>184</v>
      </c>
      <c r="D9" s="90" t="s">
        <v>185</v>
      </c>
      <c r="E9" s="329">
        <v>2768.64</v>
      </c>
      <c r="F9" s="327">
        <f t="shared" si="0"/>
        <v>2879.3856000000001</v>
      </c>
      <c r="G9" s="327">
        <f>SUM(F9/2)</f>
        <v>1439.6928</v>
      </c>
      <c r="H9" s="399">
        <v>827040045</v>
      </c>
      <c r="I9" s="328">
        <f t="shared" si="1"/>
        <v>1439.6928</v>
      </c>
      <c r="J9" s="87"/>
    </row>
    <row r="10" spans="1:10" s="274" customFormat="1" ht="28.5" customHeight="1" thickBot="1" x14ac:dyDescent="0.3">
      <c r="A10" s="264"/>
      <c r="B10" s="519" t="s">
        <v>135</v>
      </c>
      <c r="C10" s="519"/>
      <c r="D10" s="520"/>
      <c r="E10" s="334">
        <f>SUM(E6:E9)</f>
        <v>8796.84</v>
      </c>
      <c r="F10" s="334">
        <f>SUM(F6:F9)</f>
        <v>9148.7135999999991</v>
      </c>
      <c r="G10" s="334">
        <f>SUM(G6:G9)</f>
        <v>4574.3567999999996</v>
      </c>
      <c r="H10" s="385"/>
      <c r="I10" s="335">
        <f>SUM(I6:I9)</f>
        <v>4574.3567999999996</v>
      </c>
      <c r="J10" s="333"/>
    </row>
    <row r="11" spans="1:10" x14ac:dyDescent="0.25">
      <c r="A11" s="330"/>
      <c r="B11" s="92"/>
      <c r="C11" s="80"/>
      <c r="D11" s="238"/>
      <c r="E11" s="238"/>
      <c r="F11" s="238"/>
      <c r="G11" s="93"/>
      <c r="H11" s="93"/>
      <c r="I11" s="93"/>
      <c r="J11" s="93"/>
    </row>
    <row r="12" spans="1:10" ht="13.15" customHeight="1" x14ac:dyDescent="0.25">
      <c r="A12" s="330"/>
      <c r="B12" s="92"/>
      <c r="C12" s="80"/>
      <c r="D12" s="238"/>
      <c r="E12" s="238"/>
      <c r="F12" s="238"/>
      <c r="G12" s="93"/>
      <c r="H12" s="93"/>
      <c r="I12" s="93"/>
      <c r="J12" s="93"/>
    </row>
    <row r="13" spans="1:10" ht="10.15" hidden="1" customHeight="1" x14ac:dyDescent="0.25">
      <c r="A13" s="330"/>
      <c r="B13" s="92"/>
      <c r="C13" s="80"/>
      <c r="D13" s="238"/>
      <c r="E13" s="238"/>
      <c r="F13" s="238"/>
      <c r="G13" s="93"/>
      <c r="H13" s="93"/>
      <c r="I13" s="93"/>
      <c r="J13" s="93"/>
    </row>
    <row r="14" spans="1:10" hidden="1" x14ac:dyDescent="0.25">
      <c r="A14" s="330"/>
      <c r="B14" s="92"/>
      <c r="C14" s="80"/>
      <c r="D14" s="238"/>
      <c r="E14" s="238"/>
      <c r="F14" s="238"/>
      <c r="G14" s="93"/>
      <c r="H14" s="93"/>
      <c r="I14" s="93"/>
      <c r="J14" s="93"/>
    </row>
    <row r="15" spans="1:10" ht="33.6" hidden="1" customHeight="1" x14ac:dyDescent="0.25">
      <c r="A15" s="330"/>
      <c r="B15" s="92"/>
      <c r="C15" s="80"/>
      <c r="D15" s="527"/>
      <c r="E15" s="527"/>
      <c r="F15" s="527"/>
      <c r="G15" s="527"/>
      <c r="H15" s="527"/>
      <c r="I15" s="527"/>
      <c r="J15" s="527"/>
    </row>
    <row r="16" spans="1:10" hidden="1" x14ac:dyDescent="0.25">
      <c r="A16" s="330"/>
      <c r="B16" s="92"/>
      <c r="C16" s="80"/>
      <c r="D16" s="238"/>
      <c r="E16" s="238"/>
      <c r="F16" s="238"/>
      <c r="G16" s="93"/>
      <c r="H16" s="93"/>
      <c r="I16" s="93"/>
      <c r="J16" s="93"/>
    </row>
    <row r="17" spans="1:10" hidden="1" x14ac:dyDescent="0.25"/>
    <row r="18" spans="1:10" hidden="1" x14ac:dyDescent="0.25">
      <c r="A18" s="330"/>
      <c r="B18" s="92"/>
      <c r="C18" s="80"/>
      <c r="D18" s="238"/>
      <c r="E18" s="238"/>
      <c r="F18" s="238"/>
      <c r="G18" s="93"/>
      <c r="H18" s="93"/>
      <c r="I18" s="93"/>
      <c r="J18" s="95"/>
    </row>
    <row r="19" spans="1:10" ht="42.6" customHeight="1" x14ac:dyDescent="0.25">
      <c r="A19" s="330"/>
      <c r="B19" s="92"/>
      <c r="C19" s="80"/>
      <c r="D19" s="238"/>
      <c r="E19" s="238"/>
      <c r="F19" s="238"/>
      <c r="G19" s="93"/>
      <c r="H19" s="93"/>
      <c r="I19" s="93"/>
      <c r="J19" s="93"/>
    </row>
    <row r="20" spans="1:10" x14ac:dyDescent="0.25">
      <c r="A20" s="286"/>
      <c r="B20" s="50"/>
      <c r="C20" s="165"/>
      <c r="D20" s="99"/>
      <c r="E20" s="99"/>
      <c r="F20" s="99"/>
      <c r="G20" s="487"/>
      <c r="H20" s="487"/>
      <c r="I20" s="487"/>
      <c r="J20" s="165"/>
    </row>
    <row r="21" spans="1:10" x14ac:dyDescent="0.25">
      <c r="A21" s="165"/>
      <c r="B21" s="487" t="s">
        <v>26</v>
      </c>
      <c r="C21" s="487"/>
      <c r="D21" s="99"/>
      <c r="E21" s="99"/>
      <c r="F21" s="99"/>
      <c r="G21" s="487" t="s">
        <v>521</v>
      </c>
      <c r="H21" s="487"/>
      <c r="I21" s="487"/>
      <c r="J21" s="487"/>
    </row>
    <row r="22" spans="1:10" x14ac:dyDescent="0.25">
      <c r="A22" s="331"/>
      <c r="B22" s="77"/>
      <c r="C22" s="96"/>
      <c r="D22" s="97"/>
      <c r="E22" s="97"/>
      <c r="F22" s="97"/>
      <c r="G22" s="77"/>
      <c r="H22" s="77"/>
      <c r="I22" s="77"/>
      <c r="J22" s="98"/>
    </row>
    <row r="23" spans="1:10" x14ac:dyDescent="0.25">
      <c r="A23" s="331"/>
      <c r="B23" s="77"/>
      <c r="C23" s="97"/>
      <c r="D23" s="97"/>
      <c r="E23" s="97"/>
      <c r="F23" s="97"/>
      <c r="G23" s="77"/>
      <c r="H23" s="77"/>
      <c r="I23" s="77"/>
      <c r="J23" s="98"/>
    </row>
    <row r="24" spans="1:10" x14ac:dyDescent="0.25">
      <c r="A24" s="526"/>
      <c r="B24" s="526"/>
      <c r="C24" s="106"/>
      <c r="D24" s="106"/>
      <c r="E24" s="106"/>
      <c r="F24" s="106"/>
      <c r="G24" s="526"/>
      <c r="H24" s="526"/>
      <c r="I24" s="526"/>
      <c r="J24" s="105"/>
    </row>
    <row r="25" spans="1:10" x14ac:dyDescent="0.25">
      <c r="A25" s="453"/>
      <c r="B25" s="517" t="s">
        <v>538</v>
      </c>
      <c r="C25" s="517"/>
      <c r="D25" s="99"/>
      <c r="E25" s="99"/>
      <c r="F25" s="99"/>
      <c r="G25" s="517" t="s">
        <v>467</v>
      </c>
      <c r="H25" s="517"/>
      <c r="I25" s="517"/>
      <c r="J25" s="517"/>
    </row>
    <row r="26" spans="1:10" x14ac:dyDescent="0.25">
      <c r="A26" s="330"/>
      <c r="B26" s="92"/>
      <c r="C26" s="80"/>
      <c r="D26" s="238"/>
      <c r="E26" s="238"/>
      <c r="F26" s="238"/>
      <c r="G26" s="93"/>
      <c r="H26" s="93"/>
      <c r="I26" s="93"/>
      <c r="J26" s="93"/>
    </row>
    <row r="27" spans="1:10" x14ac:dyDescent="0.25">
      <c r="A27" s="330"/>
      <c r="B27" s="92"/>
      <c r="C27" s="80"/>
      <c r="D27" s="238"/>
      <c r="E27" s="238"/>
      <c r="F27" s="238"/>
      <c r="G27" s="93"/>
      <c r="H27" s="93"/>
      <c r="I27" s="93"/>
      <c r="J27" s="93"/>
    </row>
    <row r="28" spans="1:10" x14ac:dyDescent="0.25">
      <c r="A28" s="330"/>
      <c r="B28" s="92"/>
      <c r="C28" s="80"/>
      <c r="D28" s="238"/>
      <c r="E28" s="238"/>
      <c r="F28" s="238"/>
      <c r="G28" s="93"/>
      <c r="H28" s="93"/>
      <c r="I28" s="93"/>
      <c r="J28" s="93"/>
    </row>
    <row r="29" spans="1:10" ht="35.450000000000003" customHeight="1" x14ac:dyDescent="0.25">
      <c r="A29" s="330"/>
      <c r="B29" s="92"/>
      <c r="C29" s="80"/>
      <c r="D29" s="238"/>
      <c r="E29" s="238"/>
      <c r="F29" s="238"/>
      <c r="G29" s="93"/>
      <c r="H29" s="93"/>
      <c r="I29" s="93"/>
      <c r="J29" s="93"/>
    </row>
    <row r="30" spans="1:10" x14ac:dyDescent="0.25">
      <c r="A30" s="330"/>
      <c r="B30" s="92"/>
      <c r="C30" s="80"/>
      <c r="D30" s="238"/>
      <c r="E30" s="238"/>
      <c r="F30" s="238"/>
      <c r="G30" s="93"/>
      <c r="H30" s="93"/>
      <c r="I30" s="93"/>
      <c r="J30" s="93"/>
    </row>
    <row r="31" spans="1:10" x14ac:dyDescent="0.25">
      <c r="A31" s="330"/>
      <c r="B31" s="92"/>
      <c r="C31" s="80"/>
      <c r="D31" s="238"/>
      <c r="E31" s="238"/>
      <c r="F31" s="238"/>
      <c r="G31" s="93"/>
      <c r="H31" s="93"/>
      <c r="I31" s="93"/>
      <c r="J31" s="93"/>
    </row>
    <row r="32" spans="1:10" ht="42" customHeight="1" x14ac:dyDescent="0.25">
      <c r="A32" s="330"/>
      <c r="B32" s="92"/>
      <c r="C32" s="80"/>
      <c r="D32" s="238"/>
      <c r="E32" s="238"/>
      <c r="F32" s="238"/>
      <c r="G32" s="93"/>
      <c r="H32" s="93"/>
      <c r="I32" s="93"/>
      <c r="J32" s="93"/>
    </row>
    <row r="33" spans="1:10" x14ac:dyDescent="0.25">
      <c r="A33" s="330"/>
      <c r="B33" s="92"/>
      <c r="C33" s="80"/>
      <c r="D33" s="238"/>
      <c r="E33" s="238"/>
      <c r="F33" s="238"/>
      <c r="G33" s="93"/>
      <c r="H33" s="93"/>
      <c r="I33" s="93"/>
      <c r="J33" s="93"/>
    </row>
    <row r="34" spans="1:10" x14ac:dyDescent="0.25">
      <c r="A34" s="330"/>
      <c r="B34" s="92"/>
      <c r="C34" s="80"/>
      <c r="D34" s="238"/>
      <c r="E34" s="238"/>
      <c r="F34" s="238"/>
      <c r="G34" s="93"/>
      <c r="H34" s="93"/>
      <c r="I34" s="93"/>
      <c r="J34" s="93"/>
    </row>
    <row r="35" spans="1:10" x14ac:dyDescent="0.25">
      <c r="A35" s="330"/>
      <c r="B35" s="92"/>
      <c r="C35" s="80"/>
      <c r="D35" s="238"/>
      <c r="E35" s="238"/>
      <c r="F35" s="238"/>
      <c r="G35" s="93"/>
      <c r="H35" s="93"/>
      <c r="I35" s="93"/>
      <c r="J35" s="93"/>
    </row>
    <row r="36" spans="1:10" x14ac:dyDescent="0.25">
      <c r="A36" s="330"/>
      <c r="B36" s="92"/>
      <c r="C36" s="80"/>
      <c r="D36" s="238"/>
      <c r="E36" s="238"/>
      <c r="F36" s="238"/>
      <c r="G36" s="93"/>
      <c r="H36" s="93"/>
      <c r="I36" s="93"/>
      <c r="J36" s="93"/>
    </row>
    <row r="37" spans="1:10" x14ac:dyDescent="0.25">
      <c r="A37" s="330"/>
      <c r="B37" s="92"/>
      <c r="C37" s="80"/>
      <c r="D37" s="238"/>
      <c r="E37" s="238"/>
      <c r="F37" s="238"/>
      <c r="G37" s="93"/>
      <c r="H37" s="93"/>
      <c r="I37" s="93"/>
      <c r="J37" s="93"/>
    </row>
    <row r="38" spans="1:10" x14ac:dyDescent="0.25">
      <c r="A38" s="518" t="s">
        <v>173</v>
      </c>
      <c r="B38" s="518"/>
      <c r="C38" s="518"/>
      <c r="D38" s="518"/>
      <c r="E38" s="518"/>
      <c r="F38" s="518"/>
      <c r="G38" s="518"/>
      <c r="H38" s="518"/>
      <c r="I38" s="518"/>
      <c r="J38" s="518"/>
    </row>
    <row r="39" spans="1:10" ht="23.25" x14ac:dyDescent="0.25">
      <c r="A39" s="518" t="s">
        <v>511</v>
      </c>
      <c r="B39" s="518"/>
      <c r="C39" s="518"/>
      <c r="D39" s="518"/>
      <c r="E39" s="518"/>
      <c r="F39" s="518"/>
      <c r="G39" s="518"/>
      <c r="H39" s="518"/>
      <c r="I39" s="518"/>
      <c r="J39" s="518"/>
    </row>
    <row r="40" spans="1:10" ht="15.75" thickBot="1" x14ac:dyDescent="0.3">
      <c r="A40" s="484"/>
      <c r="B40" s="528" t="s">
        <v>544</v>
      </c>
      <c r="C40" s="528"/>
      <c r="D40" s="528"/>
      <c r="E40" s="528"/>
      <c r="F40" s="528"/>
      <c r="G40" s="528"/>
      <c r="H40" s="528"/>
      <c r="I40" s="528"/>
      <c r="J40" s="528"/>
    </row>
    <row r="41" spans="1:10" s="274" customFormat="1" ht="28.9" customHeight="1" x14ac:dyDescent="0.25">
      <c r="A41" s="266" t="s">
        <v>175</v>
      </c>
      <c r="B41" s="266" t="s">
        <v>3</v>
      </c>
      <c r="C41" s="266" t="s">
        <v>177</v>
      </c>
      <c r="D41" s="266" t="s">
        <v>178</v>
      </c>
      <c r="E41" s="266" t="s">
        <v>179</v>
      </c>
      <c r="F41" s="434" t="s">
        <v>209</v>
      </c>
      <c r="G41" s="266" t="s">
        <v>170</v>
      </c>
      <c r="H41" s="266" t="s">
        <v>488</v>
      </c>
      <c r="I41" s="336" t="s">
        <v>13</v>
      </c>
      <c r="J41" s="266" t="s">
        <v>180</v>
      </c>
    </row>
    <row r="42" spans="1:10" ht="24" customHeight="1" x14ac:dyDescent="0.25">
      <c r="A42" s="522" t="s">
        <v>187</v>
      </c>
      <c r="B42" s="523"/>
      <c r="C42" s="80"/>
      <c r="D42" s="238"/>
      <c r="E42" s="82"/>
      <c r="F42" s="82"/>
      <c r="G42" s="82"/>
      <c r="H42" s="82"/>
      <c r="I42" s="82"/>
      <c r="J42" s="94"/>
    </row>
    <row r="43" spans="1:10" ht="37.5" customHeight="1" x14ac:dyDescent="0.25">
      <c r="A43" s="381">
        <v>1</v>
      </c>
      <c r="B43" s="271" t="s">
        <v>188</v>
      </c>
      <c r="C43" s="85" t="s">
        <v>189</v>
      </c>
      <c r="D43" s="43" t="s">
        <v>206</v>
      </c>
      <c r="E43" s="337">
        <v>4785.8999999999996</v>
      </c>
      <c r="F43" s="337">
        <f>E43+(0.04*E43)</f>
        <v>4977.3359999999993</v>
      </c>
      <c r="G43" s="337">
        <f>SUM(F43/2)</f>
        <v>2488.6679999999997</v>
      </c>
      <c r="H43" s="398">
        <v>827039829</v>
      </c>
      <c r="I43" s="359">
        <f>G43</f>
        <v>2488.6679999999997</v>
      </c>
      <c r="J43" s="84"/>
    </row>
    <row r="44" spans="1:10" s="2" customFormat="1" ht="37.5" customHeight="1" x14ac:dyDescent="0.25">
      <c r="A44" s="381">
        <v>2</v>
      </c>
      <c r="B44" s="271" t="s">
        <v>190</v>
      </c>
      <c r="C44" s="85" t="s">
        <v>189</v>
      </c>
      <c r="D44" s="43" t="s">
        <v>206</v>
      </c>
      <c r="E44" s="337">
        <v>5565</v>
      </c>
      <c r="F44" s="337">
        <f t="shared" ref="F44:F49" si="2">E44+(0.04*E44)</f>
        <v>5787.6</v>
      </c>
      <c r="G44" s="337">
        <f t="shared" ref="G44:G49" si="3">SUM(F44/2)</f>
        <v>2893.8</v>
      </c>
      <c r="H44" s="398">
        <v>827040037</v>
      </c>
      <c r="I44" s="359">
        <f t="shared" ref="I44:I49" si="4">G44</f>
        <v>2893.8</v>
      </c>
      <c r="J44" s="84"/>
    </row>
    <row r="45" spans="1:10" s="2" customFormat="1" ht="28.7" hidden="1" customHeight="1" x14ac:dyDescent="0.25">
      <c r="A45" s="370">
        <v>1009</v>
      </c>
      <c r="B45" s="88" t="s">
        <v>191</v>
      </c>
      <c r="C45" s="85" t="s">
        <v>189</v>
      </c>
      <c r="D45" s="43"/>
      <c r="E45" s="338">
        <f>2340-2340</f>
        <v>0</v>
      </c>
      <c r="F45" s="337">
        <f t="shared" si="2"/>
        <v>0</v>
      </c>
      <c r="G45" s="337">
        <f t="shared" si="3"/>
        <v>0</v>
      </c>
      <c r="H45" s="398"/>
      <c r="I45" s="359">
        <f t="shared" si="4"/>
        <v>0</v>
      </c>
      <c r="J45" s="84" t="s">
        <v>216</v>
      </c>
    </row>
    <row r="46" spans="1:10" s="2" customFormat="1" ht="32.25" customHeight="1" x14ac:dyDescent="0.25">
      <c r="A46" s="370">
        <v>3</v>
      </c>
      <c r="B46" s="88" t="s">
        <v>192</v>
      </c>
      <c r="C46" s="85" t="s">
        <v>189</v>
      </c>
      <c r="D46" s="43" t="s">
        <v>206</v>
      </c>
      <c r="E46" s="338">
        <v>6065.86</v>
      </c>
      <c r="F46" s="337">
        <f t="shared" si="2"/>
        <v>6308.4943999999996</v>
      </c>
      <c r="G46" s="337">
        <f t="shared" si="3"/>
        <v>3154.2471999999998</v>
      </c>
      <c r="H46" s="398">
        <v>827040398</v>
      </c>
      <c r="I46" s="359">
        <f t="shared" si="4"/>
        <v>3154.2471999999998</v>
      </c>
      <c r="J46" s="84"/>
    </row>
    <row r="47" spans="1:10" ht="41.25" customHeight="1" x14ac:dyDescent="0.25">
      <c r="A47" s="370">
        <v>4</v>
      </c>
      <c r="B47" s="88" t="s">
        <v>411</v>
      </c>
      <c r="C47" s="89" t="s">
        <v>189</v>
      </c>
      <c r="D47" s="90" t="s">
        <v>206</v>
      </c>
      <c r="E47" s="338">
        <v>3483.7</v>
      </c>
      <c r="F47" s="337">
        <f t="shared" si="2"/>
        <v>3623.0479999999998</v>
      </c>
      <c r="G47" s="337">
        <f t="shared" si="3"/>
        <v>1811.5239999999999</v>
      </c>
      <c r="H47" s="399">
        <v>827039756</v>
      </c>
      <c r="I47" s="359">
        <f t="shared" si="4"/>
        <v>1811.5239999999999</v>
      </c>
      <c r="J47" s="84"/>
    </row>
    <row r="48" spans="1:10" ht="41.25" customHeight="1" x14ac:dyDescent="0.25">
      <c r="A48" s="370">
        <v>5</v>
      </c>
      <c r="B48" s="88" t="s">
        <v>439</v>
      </c>
      <c r="C48" s="89" t="s">
        <v>189</v>
      </c>
      <c r="D48" s="90" t="s">
        <v>206</v>
      </c>
      <c r="E48" s="338">
        <v>9382.6</v>
      </c>
      <c r="F48" s="337">
        <v>10000</v>
      </c>
      <c r="G48" s="337">
        <f t="shared" si="3"/>
        <v>5000</v>
      </c>
      <c r="H48" s="400">
        <v>827040355</v>
      </c>
      <c r="I48" s="359">
        <f t="shared" si="4"/>
        <v>5000</v>
      </c>
      <c r="J48" s="84"/>
    </row>
    <row r="49" spans="1:10" ht="32.25" customHeight="1" x14ac:dyDescent="0.25">
      <c r="A49" s="370">
        <v>6</v>
      </c>
      <c r="B49" s="88"/>
      <c r="C49" s="89"/>
      <c r="D49" s="90" t="s">
        <v>206</v>
      </c>
      <c r="E49" s="338"/>
      <c r="F49" s="337">
        <f t="shared" si="2"/>
        <v>0</v>
      </c>
      <c r="G49" s="337">
        <f t="shared" si="3"/>
        <v>0</v>
      </c>
      <c r="H49" s="399">
        <v>827040533</v>
      </c>
      <c r="I49" s="359">
        <f t="shared" si="4"/>
        <v>0</v>
      </c>
      <c r="J49" s="83"/>
    </row>
    <row r="50" spans="1:10" ht="18.75" customHeight="1" thickBot="1" x14ac:dyDescent="0.3">
      <c r="A50" s="374"/>
      <c r="B50" s="375"/>
      <c r="C50" s="376"/>
      <c r="D50" s="377" t="s">
        <v>135</v>
      </c>
      <c r="E50" s="378">
        <f>SUM(E43:E49)</f>
        <v>29283.059999999998</v>
      </c>
      <c r="F50" s="378">
        <f>SUM(F43:F49)</f>
        <v>30696.478399999996</v>
      </c>
      <c r="G50" s="378">
        <f>SUM(G43:G49)</f>
        <v>15348.239199999998</v>
      </c>
      <c r="H50" s="379"/>
      <c r="I50" s="378">
        <f>SUM(I43:I49)</f>
        <v>15348.239199999998</v>
      </c>
      <c r="J50" s="380"/>
    </row>
    <row r="55" spans="1:10" x14ac:dyDescent="0.25">
      <c r="A55" s="487"/>
      <c r="B55" s="487"/>
      <c r="C55" s="487"/>
      <c r="D55" s="487"/>
      <c r="E55" s="487"/>
      <c r="F55" s="487"/>
      <c r="G55" s="487"/>
      <c r="H55" s="487"/>
      <c r="I55" s="487"/>
    </row>
    <row r="56" spans="1:10" x14ac:dyDescent="0.25">
      <c r="A56" s="487" t="s">
        <v>186</v>
      </c>
      <c r="B56" s="487"/>
      <c r="D56" s="165"/>
      <c r="E56" s="165"/>
      <c r="F56" s="165"/>
      <c r="G56" s="487" t="s">
        <v>67</v>
      </c>
      <c r="H56" s="487"/>
      <c r="I56" s="487"/>
    </row>
    <row r="57" spans="1:10" x14ac:dyDescent="0.25">
      <c r="A57" s="331"/>
      <c r="B57" s="77"/>
      <c r="C57" s="96"/>
      <c r="D57" s="97"/>
      <c r="E57" s="97"/>
      <c r="F57" s="97"/>
      <c r="G57" s="77"/>
      <c r="H57" s="77"/>
      <c r="I57" s="77"/>
    </row>
    <row r="58" spans="1:10" x14ac:dyDescent="0.25">
      <c r="A58" s="331"/>
      <c r="B58" s="77"/>
      <c r="C58" s="97"/>
      <c r="D58" s="97"/>
      <c r="E58" s="97"/>
      <c r="F58" s="97"/>
      <c r="G58" s="77"/>
      <c r="H58" s="77"/>
      <c r="I58" s="77"/>
    </row>
    <row r="59" spans="1:10" x14ac:dyDescent="0.25">
      <c r="A59" s="332"/>
      <c r="B59" s="105"/>
      <c r="C59" s="106"/>
      <c r="D59" s="106"/>
      <c r="E59" s="106"/>
      <c r="F59" s="106"/>
      <c r="G59" s="105"/>
      <c r="H59" s="105"/>
      <c r="I59" s="105"/>
    </row>
    <row r="60" spans="1:10" x14ac:dyDescent="0.25">
      <c r="A60" s="508" t="s">
        <v>538</v>
      </c>
      <c r="B60" s="508"/>
      <c r="C60" s="521" t="s">
        <v>468</v>
      </c>
      <c r="D60" s="521"/>
      <c r="E60" s="521"/>
      <c r="F60" s="521"/>
      <c r="G60" s="521"/>
      <c r="H60" s="521"/>
      <c r="I60" s="521"/>
    </row>
  </sheetData>
  <mergeCells count="23">
    <mergeCell ref="A60:B60"/>
    <mergeCell ref="C60:I60"/>
    <mergeCell ref="A42:B42"/>
    <mergeCell ref="A1:J1"/>
    <mergeCell ref="A2:J2"/>
    <mergeCell ref="A24:B24"/>
    <mergeCell ref="G24:I24"/>
    <mergeCell ref="G56:I56"/>
    <mergeCell ref="D15:J15"/>
    <mergeCell ref="G20:I20"/>
    <mergeCell ref="B40:J40"/>
    <mergeCell ref="A3:J3"/>
    <mergeCell ref="A56:B56"/>
    <mergeCell ref="C55:I55"/>
    <mergeCell ref="A5:B5"/>
    <mergeCell ref="A38:J38"/>
    <mergeCell ref="A39:J39"/>
    <mergeCell ref="A55:B55"/>
    <mergeCell ref="B10:D10"/>
    <mergeCell ref="G25:J25"/>
    <mergeCell ref="G21:J21"/>
    <mergeCell ref="B25:C25"/>
    <mergeCell ref="B21:C21"/>
  </mergeCells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L16" sqref="L16"/>
    </sheetView>
  </sheetViews>
  <sheetFormatPr baseColWidth="10" defaultRowHeight="15" x14ac:dyDescent="0.25"/>
  <cols>
    <col min="1" max="1" width="5.140625" customWidth="1"/>
    <col min="2" max="2" width="3.28515625" hidden="1" customWidth="1"/>
    <col min="3" max="3" width="23.85546875" customWidth="1"/>
    <col min="4" max="4" width="20" customWidth="1"/>
    <col min="5" max="5" width="9.85546875" customWidth="1"/>
    <col min="6" max="6" width="9.42578125" hidden="1" customWidth="1"/>
    <col min="7" max="7" width="0.42578125" customWidth="1"/>
    <col min="8" max="8" width="9.7109375" customWidth="1"/>
    <col min="10" max="10" width="13" customWidth="1"/>
    <col min="11" max="11" width="11.140625" customWidth="1"/>
    <col min="12" max="12" width="28" customWidth="1"/>
  </cols>
  <sheetData>
    <row r="1" spans="1:12" ht="9.6" customHeight="1" x14ac:dyDescent="0.25"/>
    <row r="2" spans="1:12" ht="15.75" x14ac:dyDescent="0.25">
      <c r="A2" s="509" t="s">
        <v>173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</row>
    <row r="3" spans="1:12" ht="23.25" x14ac:dyDescent="0.25">
      <c r="A3" s="509" t="s">
        <v>508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</row>
    <row r="4" spans="1:12" ht="15.75" thickBot="1" x14ac:dyDescent="0.3">
      <c r="A4" s="532" t="s">
        <v>545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</row>
    <row r="5" spans="1:12" s="274" customFormat="1" ht="41.45" customHeight="1" thickBot="1" x14ac:dyDescent="0.3">
      <c r="A5" s="266" t="s">
        <v>175</v>
      </c>
      <c r="B5" s="266" t="s">
        <v>176</v>
      </c>
      <c r="C5" s="266" t="s">
        <v>3</v>
      </c>
      <c r="D5" s="266" t="s">
        <v>177</v>
      </c>
      <c r="E5" s="266" t="s">
        <v>178</v>
      </c>
      <c r="F5" s="266" t="s">
        <v>179</v>
      </c>
      <c r="G5" s="266" t="s">
        <v>179</v>
      </c>
      <c r="H5" s="434" t="s">
        <v>209</v>
      </c>
      <c r="I5" s="266" t="s">
        <v>194</v>
      </c>
      <c r="J5" s="266" t="s">
        <v>278</v>
      </c>
      <c r="K5" s="266" t="s">
        <v>394</v>
      </c>
      <c r="L5" s="339" t="s">
        <v>180</v>
      </c>
    </row>
    <row r="6" spans="1:12" x14ac:dyDescent="0.25">
      <c r="A6" s="535" t="s">
        <v>181</v>
      </c>
      <c r="B6" s="536"/>
      <c r="C6" s="537"/>
      <c r="D6" s="238"/>
      <c r="E6" s="238"/>
      <c r="F6" s="281"/>
      <c r="G6" s="281"/>
      <c r="H6" s="281"/>
      <c r="I6" s="281"/>
      <c r="J6" s="281"/>
      <c r="K6" s="282"/>
      <c r="L6" s="226"/>
    </row>
    <row r="7" spans="1:12" ht="27" customHeight="1" x14ac:dyDescent="0.25">
      <c r="A7" s="386">
        <v>1</v>
      </c>
      <c r="B7" s="267"/>
      <c r="C7" s="270" t="s">
        <v>406</v>
      </c>
      <c r="D7" s="43" t="s">
        <v>407</v>
      </c>
      <c r="E7" s="285" t="s">
        <v>393</v>
      </c>
      <c r="F7" s="275">
        <v>4830</v>
      </c>
      <c r="G7" s="275">
        <v>6489</v>
      </c>
      <c r="H7" s="275">
        <f>G7+(0.04*G7)</f>
        <v>6748.56</v>
      </c>
      <c r="I7" s="275">
        <f>H7/2</f>
        <v>3374.28</v>
      </c>
      <c r="J7" s="390">
        <v>827039489</v>
      </c>
      <c r="K7" s="275">
        <f>I7</f>
        <v>3374.28</v>
      </c>
      <c r="L7" s="226"/>
    </row>
    <row r="8" spans="1:12" ht="27" customHeight="1" x14ac:dyDescent="0.25">
      <c r="A8" s="386">
        <f>SUM(A7+1)</f>
        <v>2</v>
      </c>
      <c r="B8" s="267"/>
      <c r="C8" s="270" t="s">
        <v>452</v>
      </c>
      <c r="D8" s="43" t="s">
        <v>453</v>
      </c>
      <c r="E8" s="285" t="s">
        <v>393</v>
      </c>
      <c r="F8" s="275">
        <v>4000</v>
      </c>
      <c r="G8" s="275">
        <v>2595.6</v>
      </c>
      <c r="H8" s="275">
        <f t="shared" ref="H8:H25" si="0">G8+(0.04*G8)</f>
        <v>2699.424</v>
      </c>
      <c r="I8" s="275">
        <f t="shared" ref="I8:I24" si="1">H8/2</f>
        <v>1349.712</v>
      </c>
      <c r="J8" s="390">
        <v>827039586</v>
      </c>
      <c r="K8" s="275">
        <f t="shared" ref="K8:K24" si="2">I8</f>
        <v>1349.712</v>
      </c>
      <c r="L8" s="226"/>
    </row>
    <row r="9" spans="1:12" s="2" customFormat="1" ht="30.75" customHeight="1" x14ac:dyDescent="0.25">
      <c r="A9" s="386">
        <v>3</v>
      </c>
      <c r="B9" s="267"/>
      <c r="C9" s="270" t="s">
        <v>451</v>
      </c>
      <c r="D9" s="43" t="s">
        <v>436</v>
      </c>
      <c r="E9" s="285" t="s">
        <v>393</v>
      </c>
      <c r="F9" s="275"/>
      <c r="G9" s="275">
        <v>3244.5</v>
      </c>
      <c r="H9" s="275">
        <f t="shared" si="0"/>
        <v>3374.28</v>
      </c>
      <c r="I9" s="275">
        <f t="shared" si="1"/>
        <v>1687.14</v>
      </c>
      <c r="J9" s="390">
        <v>827142298</v>
      </c>
      <c r="K9" s="275">
        <f t="shared" si="2"/>
        <v>1687.14</v>
      </c>
      <c r="L9" s="226"/>
    </row>
    <row r="10" spans="1:12" s="2" customFormat="1" ht="27" customHeight="1" x14ac:dyDescent="0.25">
      <c r="A10" s="386">
        <v>4</v>
      </c>
      <c r="B10" s="267"/>
      <c r="C10" s="270" t="s">
        <v>454</v>
      </c>
      <c r="D10" s="43" t="s">
        <v>442</v>
      </c>
      <c r="E10" s="285" t="s">
        <v>393</v>
      </c>
      <c r="F10" s="275"/>
      <c r="G10" s="275">
        <v>3460.8</v>
      </c>
      <c r="H10" s="275">
        <f t="shared" si="0"/>
        <v>3599.232</v>
      </c>
      <c r="I10" s="275">
        <f t="shared" si="1"/>
        <v>1799.616</v>
      </c>
      <c r="J10" s="390">
        <v>827039748</v>
      </c>
      <c r="K10" s="275">
        <f t="shared" si="2"/>
        <v>1799.616</v>
      </c>
      <c r="L10" s="226"/>
    </row>
    <row r="11" spans="1:12" s="2" customFormat="1" ht="29.25" customHeight="1" x14ac:dyDescent="0.25">
      <c r="A11" s="386">
        <f t="shared" ref="A11:A14" si="3">SUM(A10+1)</f>
        <v>5</v>
      </c>
      <c r="B11" s="267"/>
      <c r="C11" s="270" t="s">
        <v>443</v>
      </c>
      <c r="D11" s="43" t="s">
        <v>444</v>
      </c>
      <c r="E11" s="285" t="s">
        <v>393</v>
      </c>
      <c r="F11" s="275"/>
      <c r="G11" s="275">
        <v>2163</v>
      </c>
      <c r="H11" s="275">
        <f t="shared" si="0"/>
        <v>2249.52</v>
      </c>
      <c r="I11" s="275">
        <f t="shared" si="1"/>
        <v>1124.76</v>
      </c>
      <c r="J11" s="390">
        <v>827039705</v>
      </c>
      <c r="K11" s="275">
        <f t="shared" si="2"/>
        <v>1124.76</v>
      </c>
      <c r="L11" s="226"/>
    </row>
    <row r="12" spans="1:12" s="2" customFormat="1" ht="26.25" customHeight="1" x14ac:dyDescent="0.25">
      <c r="A12" s="386">
        <v>6</v>
      </c>
      <c r="B12" s="267"/>
      <c r="C12" s="270" t="s">
        <v>460</v>
      </c>
      <c r="D12" s="43" t="s">
        <v>461</v>
      </c>
      <c r="E12" s="285" t="s">
        <v>393</v>
      </c>
      <c r="F12" s="275"/>
      <c r="G12" s="275">
        <v>1514.1</v>
      </c>
      <c r="H12" s="275">
        <f t="shared" si="0"/>
        <v>1574.664</v>
      </c>
      <c r="I12" s="275">
        <f t="shared" si="1"/>
        <v>787.33199999999999</v>
      </c>
      <c r="J12" s="390">
        <v>827039888</v>
      </c>
      <c r="K12" s="275">
        <f t="shared" si="2"/>
        <v>787.33199999999999</v>
      </c>
      <c r="L12" s="226"/>
    </row>
    <row r="13" spans="1:12" s="2" customFormat="1" ht="27" customHeight="1" x14ac:dyDescent="0.25">
      <c r="A13" s="386">
        <v>7</v>
      </c>
      <c r="B13" s="267"/>
      <c r="C13" s="270" t="s">
        <v>495</v>
      </c>
      <c r="D13" s="43" t="s">
        <v>458</v>
      </c>
      <c r="E13" s="285" t="s">
        <v>393</v>
      </c>
      <c r="F13" s="275"/>
      <c r="G13" s="275">
        <v>6300</v>
      </c>
      <c r="H13" s="275">
        <f t="shared" si="0"/>
        <v>6552</v>
      </c>
      <c r="I13" s="275">
        <f t="shared" si="1"/>
        <v>3276</v>
      </c>
      <c r="J13" s="390">
        <v>827039780</v>
      </c>
      <c r="K13" s="275">
        <f t="shared" si="2"/>
        <v>3276</v>
      </c>
      <c r="L13" s="226"/>
    </row>
    <row r="14" spans="1:12" s="2" customFormat="1" ht="26.25" customHeight="1" x14ac:dyDescent="0.25">
      <c r="A14" s="386">
        <f t="shared" si="3"/>
        <v>8</v>
      </c>
      <c r="B14" s="267"/>
      <c r="C14" s="270" t="s">
        <v>462</v>
      </c>
      <c r="D14" s="43" t="s">
        <v>463</v>
      </c>
      <c r="E14" s="285" t="s">
        <v>393</v>
      </c>
      <c r="F14" s="275"/>
      <c r="G14" s="275">
        <v>3244.5</v>
      </c>
      <c r="H14" s="275">
        <f t="shared" si="0"/>
        <v>3374.28</v>
      </c>
      <c r="I14" s="275">
        <f t="shared" si="1"/>
        <v>1687.14</v>
      </c>
      <c r="J14" s="390">
        <v>827039802</v>
      </c>
      <c r="K14" s="275">
        <f t="shared" si="2"/>
        <v>1687.14</v>
      </c>
      <c r="L14" s="226"/>
    </row>
    <row r="15" spans="1:12" s="2" customFormat="1" ht="24" customHeight="1" x14ac:dyDescent="0.25">
      <c r="A15" s="386">
        <v>9</v>
      </c>
      <c r="B15" s="267"/>
      <c r="C15" s="270" t="s">
        <v>477</v>
      </c>
      <c r="D15" s="43" t="s">
        <v>478</v>
      </c>
      <c r="E15" s="285" t="s">
        <v>393</v>
      </c>
      <c r="F15" s="275"/>
      <c r="G15" s="275">
        <v>6300</v>
      </c>
      <c r="H15" s="275">
        <f t="shared" si="0"/>
        <v>6552</v>
      </c>
      <c r="I15" s="275">
        <f t="shared" si="1"/>
        <v>3276</v>
      </c>
      <c r="J15" s="390">
        <v>827040193</v>
      </c>
      <c r="K15" s="275">
        <f t="shared" si="2"/>
        <v>3276</v>
      </c>
      <c r="L15" s="226"/>
    </row>
    <row r="16" spans="1:12" s="2" customFormat="1" ht="27" customHeight="1" x14ac:dyDescent="0.25">
      <c r="A16" s="386">
        <v>10</v>
      </c>
      <c r="B16" s="267"/>
      <c r="C16" s="270" t="s">
        <v>464</v>
      </c>
      <c r="D16" s="43" t="s">
        <v>465</v>
      </c>
      <c r="E16" s="285" t="s">
        <v>393</v>
      </c>
      <c r="F16" s="275"/>
      <c r="G16" s="275">
        <v>1102.5</v>
      </c>
      <c r="H16" s="275">
        <f t="shared" si="0"/>
        <v>1146.5999999999999</v>
      </c>
      <c r="I16" s="275">
        <f t="shared" si="1"/>
        <v>573.29999999999995</v>
      </c>
      <c r="J16" s="390">
        <v>827039594</v>
      </c>
      <c r="K16" s="275">
        <f t="shared" si="2"/>
        <v>573.29999999999995</v>
      </c>
      <c r="L16" s="226"/>
    </row>
    <row r="17" spans="1:13" s="2" customFormat="1" ht="24" customHeight="1" x14ac:dyDescent="0.25">
      <c r="A17" s="386">
        <v>11</v>
      </c>
      <c r="B17" s="267"/>
      <c r="C17" s="270" t="s">
        <v>472</v>
      </c>
      <c r="D17" s="43" t="s">
        <v>329</v>
      </c>
      <c r="E17" s="285" t="s">
        <v>393</v>
      </c>
      <c r="F17" s="275"/>
      <c r="G17" s="275">
        <v>5600</v>
      </c>
      <c r="H17" s="275">
        <f t="shared" si="0"/>
        <v>5824</v>
      </c>
      <c r="I17" s="275">
        <f t="shared" si="1"/>
        <v>2912</v>
      </c>
      <c r="J17" s="390">
        <v>827039799</v>
      </c>
      <c r="K17" s="275">
        <f t="shared" si="2"/>
        <v>2912</v>
      </c>
      <c r="L17" s="226"/>
    </row>
    <row r="18" spans="1:13" s="2" customFormat="1" ht="24" customHeight="1" x14ac:dyDescent="0.25">
      <c r="A18" s="386">
        <v>12</v>
      </c>
      <c r="B18" s="267"/>
      <c r="C18" s="270" t="s">
        <v>500</v>
      </c>
      <c r="D18" s="43" t="s">
        <v>329</v>
      </c>
      <c r="E18" s="285" t="s">
        <v>393</v>
      </c>
      <c r="F18" s="275"/>
      <c r="G18" s="275">
        <v>6300</v>
      </c>
      <c r="H18" s="275">
        <f t="shared" si="0"/>
        <v>6552</v>
      </c>
      <c r="I18" s="275">
        <f t="shared" si="1"/>
        <v>3276</v>
      </c>
      <c r="J18" s="390">
        <v>827040010</v>
      </c>
      <c r="K18" s="275">
        <f t="shared" si="2"/>
        <v>3276</v>
      </c>
      <c r="L18" s="226"/>
    </row>
    <row r="19" spans="1:13" s="2" customFormat="1" ht="23.25" customHeight="1" x14ac:dyDescent="0.25">
      <c r="A19" s="387">
        <v>13</v>
      </c>
      <c r="B19" s="304">
        <f t="shared" ref="B19:B20" si="4">SUM(B18+1)</f>
        <v>1</v>
      </c>
      <c r="C19" s="289" t="s">
        <v>246</v>
      </c>
      <c r="D19" s="290" t="s">
        <v>422</v>
      </c>
      <c r="E19" s="290" t="s">
        <v>206</v>
      </c>
      <c r="F19" s="291"/>
      <c r="G19" s="291">
        <v>6300</v>
      </c>
      <c r="H19" s="275">
        <f t="shared" si="0"/>
        <v>6552</v>
      </c>
      <c r="I19" s="275">
        <f t="shared" si="1"/>
        <v>3276</v>
      </c>
      <c r="J19" s="390">
        <v>827039519</v>
      </c>
      <c r="K19" s="275">
        <f t="shared" si="2"/>
        <v>3276</v>
      </c>
      <c r="L19" s="291"/>
      <c r="M19" s="366"/>
    </row>
    <row r="20" spans="1:13" ht="30" customHeight="1" x14ac:dyDescent="0.25">
      <c r="A20" s="388">
        <v>14</v>
      </c>
      <c r="B20" s="304">
        <f t="shared" si="4"/>
        <v>2</v>
      </c>
      <c r="C20" s="289" t="s">
        <v>432</v>
      </c>
      <c r="D20" s="290" t="s">
        <v>433</v>
      </c>
      <c r="E20" s="290" t="s">
        <v>206</v>
      </c>
      <c r="F20" s="291">
        <v>8500</v>
      </c>
      <c r="G20" s="291">
        <v>5600</v>
      </c>
      <c r="H20" s="275">
        <f t="shared" si="0"/>
        <v>5824</v>
      </c>
      <c r="I20" s="275">
        <f t="shared" si="1"/>
        <v>2912</v>
      </c>
      <c r="J20" s="390"/>
      <c r="K20" s="275">
        <f t="shared" si="2"/>
        <v>2912</v>
      </c>
      <c r="L20" s="291"/>
      <c r="M20" s="366"/>
    </row>
    <row r="21" spans="1:13" ht="27" customHeight="1" x14ac:dyDescent="0.25">
      <c r="A21" s="388">
        <v>15</v>
      </c>
      <c r="B21" s="304">
        <f>SUM(B19+1)</f>
        <v>2</v>
      </c>
      <c r="C21" s="289" t="s">
        <v>430</v>
      </c>
      <c r="D21" s="290" t="s">
        <v>429</v>
      </c>
      <c r="E21" s="290" t="s">
        <v>206</v>
      </c>
      <c r="F21" s="291">
        <v>8500</v>
      </c>
      <c r="G21" s="291">
        <v>8904</v>
      </c>
      <c r="H21" s="275">
        <f t="shared" si="0"/>
        <v>9260.16</v>
      </c>
      <c r="I21" s="275">
        <f t="shared" si="1"/>
        <v>4630.08</v>
      </c>
      <c r="J21" s="390">
        <v>827039853</v>
      </c>
      <c r="K21" s="275">
        <f t="shared" si="2"/>
        <v>4630.08</v>
      </c>
      <c r="L21" s="291"/>
      <c r="M21" s="366"/>
    </row>
    <row r="22" spans="1:13" ht="25.5" customHeight="1" x14ac:dyDescent="0.25">
      <c r="A22" s="388">
        <v>16</v>
      </c>
      <c r="B22" s="304">
        <f>SUM(B18+1)</f>
        <v>1</v>
      </c>
      <c r="C22" s="289" t="s">
        <v>448</v>
      </c>
      <c r="D22" s="290" t="s">
        <v>417</v>
      </c>
      <c r="E22" s="290" t="s">
        <v>206</v>
      </c>
      <c r="F22" s="291">
        <v>2800</v>
      </c>
      <c r="G22" s="291">
        <v>6300</v>
      </c>
      <c r="H22" s="275">
        <v>6952</v>
      </c>
      <c r="I22" s="275">
        <f t="shared" si="1"/>
        <v>3476</v>
      </c>
      <c r="J22" s="390">
        <v>827039209</v>
      </c>
      <c r="K22" s="275">
        <f t="shared" si="2"/>
        <v>3476</v>
      </c>
      <c r="L22" s="291"/>
      <c r="M22" s="366"/>
    </row>
    <row r="23" spans="1:13" ht="25.5" customHeight="1" x14ac:dyDescent="0.25">
      <c r="A23" s="388">
        <v>17</v>
      </c>
      <c r="B23" s="417"/>
      <c r="C23" s="289" t="s">
        <v>518</v>
      </c>
      <c r="D23" s="290" t="s">
        <v>407</v>
      </c>
      <c r="E23" s="290" t="s">
        <v>393</v>
      </c>
      <c r="F23" s="291"/>
      <c r="G23" s="291">
        <v>7000</v>
      </c>
      <c r="H23" s="275">
        <f t="shared" si="0"/>
        <v>7280</v>
      </c>
      <c r="I23" s="275">
        <f t="shared" si="1"/>
        <v>3640</v>
      </c>
      <c r="J23" s="390"/>
      <c r="K23" s="275">
        <f t="shared" si="2"/>
        <v>3640</v>
      </c>
      <c r="L23" s="291"/>
      <c r="M23" s="366"/>
    </row>
    <row r="24" spans="1:13" ht="24" customHeight="1" x14ac:dyDescent="0.25">
      <c r="A24" s="386">
        <v>18</v>
      </c>
      <c r="B24" s="267"/>
      <c r="C24" s="270" t="s">
        <v>459</v>
      </c>
      <c r="D24" s="43" t="s">
        <v>466</v>
      </c>
      <c r="E24" s="285" t="s">
        <v>393</v>
      </c>
      <c r="F24" s="275"/>
      <c r="G24" s="275">
        <v>6300</v>
      </c>
      <c r="H24" s="275">
        <f t="shared" si="0"/>
        <v>6552</v>
      </c>
      <c r="I24" s="275">
        <f t="shared" si="1"/>
        <v>3276</v>
      </c>
      <c r="J24" s="390">
        <v>827039861</v>
      </c>
      <c r="K24" s="275">
        <f t="shared" si="2"/>
        <v>3276</v>
      </c>
      <c r="L24" s="226"/>
      <c r="M24" s="2"/>
    </row>
    <row r="25" spans="1:13" ht="22.5" customHeight="1" x14ac:dyDescent="0.25">
      <c r="A25" s="283"/>
      <c r="B25" s="283"/>
      <c r="C25" s="283"/>
      <c r="D25" s="283"/>
      <c r="E25" s="340" t="s">
        <v>135</v>
      </c>
      <c r="F25" s="284"/>
      <c r="G25" s="277">
        <f t="shared" ref="G25:I25" si="5">SUM(G7:G24)</f>
        <v>88718</v>
      </c>
      <c r="H25" s="277">
        <f t="shared" si="0"/>
        <v>92266.72</v>
      </c>
      <c r="I25" s="277">
        <f t="shared" si="5"/>
        <v>46333.36</v>
      </c>
      <c r="J25" s="389"/>
      <c r="K25" s="425">
        <f>SUM(K7:K24)</f>
        <v>46333.36</v>
      </c>
      <c r="L25" s="226"/>
    </row>
    <row r="26" spans="1:13" ht="15.75" customHeight="1" x14ac:dyDescent="0.25">
      <c r="L26" s="2"/>
    </row>
    <row r="27" spans="1:13" x14ac:dyDescent="0.25">
      <c r="B27" s="50"/>
      <c r="C27" s="534" t="s">
        <v>186</v>
      </c>
      <c r="D27" s="534"/>
      <c r="E27" s="99"/>
      <c r="F27" s="99"/>
      <c r="G27" s="99"/>
      <c r="H27" s="99"/>
      <c r="I27" s="487" t="s">
        <v>521</v>
      </c>
      <c r="J27" s="487"/>
      <c r="K27" s="487"/>
      <c r="L27" s="487"/>
    </row>
    <row r="28" spans="1:13" x14ac:dyDescent="0.25">
      <c r="B28" s="50"/>
      <c r="C28" s="452"/>
      <c r="D28" s="452"/>
      <c r="E28" s="99"/>
      <c r="F28" s="99"/>
      <c r="G28" s="99"/>
      <c r="H28" s="99"/>
      <c r="I28" s="420"/>
      <c r="J28" s="420"/>
      <c r="K28" s="420"/>
      <c r="L28" s="420"/>
    </row>
    <row r="29" spans="1:13" x14ac:dyDescent="0.25">
      <c r="A29" s="105"/>
      <c r="B29" s="105"/>
      <c r="C29" s="105"/>
      <c r="D29" s="106"/>
      <c r="E29" s="106"/>
      <c r="F29" s="106"/>
      <c r="G29" s="106"/>
      <c r="H29" s="106"/>
      <c r="I29" s="165"/>
      <c r="J29" s="165"/>
      <c r="K29" s="165"/>
      <c r="L29" s="165"/>
    </row>
    <row r="30" spans="1:13" x14ac:dyDescent="0.25">
      <c r="B30" s="50"/>
      <c r="C30" s="533" t="s">
        <v>538</v>
      </c>
      <c r="D30" s="533"/>
      <c r="E30" s="99"/>
      <c r="F30" s="99"/>
      <c r="G30" s="110"/>
      <c r="H30" s="110"/>
      <c r="I30" s="517" t="s">
        <v>467</v>
      </c>
      <c r="J30" s="517"/>
      <c r="K30" s="517"/>
      <c r="L30" s="517"/>
    </row>
    <row r="31" spans="1:13" x14ac:dyDescent="0.25">
      <c r="A31" s="227"/>
      <c r="B31" s="50"/>
      <c r="C31" s="50"/>
      <c r="D31" s="263"/>
      <c r="E31" s="263"/>
      <c r="F31" s="99"/>
      <c r="G31" s="99"/>
      <c r="H31" s="99"/>
      <c r="I31" s="50"/>
      <c r="J31" s="50"/>
      <c r="K31" s="109"/>
      <c r="L31" s="2"/>
    </row>
    <row r="32" spans="1:13" x14ac:dyDescent="0.25">
      <c r="A32" s="227"/>
      <c r="B32" s="50"/>
      <c r="C32" s="50"/>
      <c r="D32" s="263"/>
      <c r="E32" s="263"/>
      <c r="F32" s="99"/>
      <c r="G32" s="99"/>
      <c r="H32" s="99"/>
      <c r="I32" s="50"/>
      <c r="J32" s="50"/>
      <c r="K32" s="109"/>
      <c r="L32" s="2"/>
    </row>
  </sheetData>
  <sheetProtection selectLockedCells="1" selectUnlockedCells="1"/>
  <mergeCells count="8">
    <mergeCell ref="A4:L4"/>
    <mergeCell ref="A2:L2"/>
    <mergeCell ref="A3:L3"/>
    <mergeCell ref="I30:L30"/>
    <mergeCell ref="I27:L27"/>
    <mergeCell ref="C30:D30"/>
    <mergeCell ref="C27:D27"/>
    <mergeCell ref="A6:C6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Normal="100" workbookViewId="0">
      <selection activeCell="H41" sqref="H41"/>
    </sheetView>
  </sheetViews>
  <sheetFormatPr baseColWidth="10" defaultRowHeight="15" x14ac:dyDescent="0.25"/>
  <cols>
    <col min="1" max="1" width="7.140625" customWidth="1"/>
    <col min="2" max="2" width="35.140625" customWidth="1"/>
    <col min="3" max="3" width="13.28515625" customWidth="1"/>
    <col min="4" max="4" width="24.5703125" customWidth="1"/>
    <col min="5" max="5" width="0.5703125" customWidth="1"/>
    <col min="6" max="6" width="12.42578125" customWidth="1"/>
    <col min="7" max="7" width="13" customWidth="1"/>
    <col min="8" max="8" width="32" customWidth="1"/>
    <col min="9" max="9" width="16.42578125" bestFit="1" customWidth="1"/>
    <col min="72" max="72" width="8.85546875" customWidth="1"/>
    <col min="73" max="73" width="23.140625" customWidth="1"/>
    <col min="74" max="74" width="53" customWidth="1"/>
    <col min="75" max="75" width="22.5703125" customWidth="1"/>
    <col min="328" max="328" width="8.85546875" customWidth="1"/>
    <col min="329" max="329" width="23.140625" customWidth="1"/>
    <col min="330" max="330" width="53" customWidth="1"/>
    <col min="331" max="331" width="22.5703125" customWidth="1"/>
    <col min="584" max="584" width="8.85546875" customWidth="1"/>
    <col min="585" max="585" width="23.140625" customWidth="1"/>
    <col min="586" max="586" width="53" customWidth="1"/>
    <col min="587" max="587" width="22.5703125" customWidth="1"/>
    <col min="840" max="840" width="8.85546875" customWidth="1"/>
    <col min="841" max="841" width="23.140625" customWidth="1"/>
    <col min="842" max="842" width="53" customWidth="1"/>
    <col min="843" max="843" width="22.5703125" customWidth="1"/>
    <col min="1096" max="1096" width="8.85546875" customWidth="1"/>
    <col min="1097" max="1097" width="23.140625" customWidth="1"/>
    <col min="1098" max="1098" width="53" customWidth="1"/>
    <col min="1099" max="1099" width="22.5703125" customWidth="1"/>
    <col min="1352" max="1352" width="8.85546875" customWidth="1"/>
    <col min="1353" max="1353" width="23.140625" customWidth="1"/>
    <col min="1354" max="1354" width="53" customWidth="1"/>
    <col min="1355" max="1355" width="22.5703125" customWidth="1"/>
    <col min="1608" max="1608" width="8.85546875" customWidth="1"/>
    <col min="1609" max="1609" width="23.140625" customWidth="1"/>
    <col min="1610" max="1610" width="53" customWidth="1"/>
    <col min="1611" max="1611" width="22.5703125" customWidth="1"/>
    <col min="1864" max="1864" width="8.85546875" customWidth="1"/>
    <col min="1865" max="1865" width="23.140625" customWidth="1"/>
    <col min="1866" max="1866" width="53" customWidth="1"/>
    <col min="1867" max="1867" width="22.5703125" customWidth="1"/>
    <col min="2120" max="2120" width="8.85546875" customWidth="1"/>
    <col min="2121" max="2121" width="23.140625" customWidth="1"/>
    <col min="2122" max="2122" width="53" customWidth="1"/>
    <col min="2123" max="2123" width="22.5703125" customWidth="1"/>
    <col min="2376" max="2376" width="8.85546875" customWidth="1"/>
    <col min="2377" max="2377" width="23.140625" customWidth="1"/>
    <col min="2378" max="2378" width="53" customWidth="1"/>
    <col min="2379" max="2379" width="22.5703125" customWidth="1"/>
    <col min="2632" max="2632" width="8.85546875" customWidth="1"/>
    <col min="2633" max="2633" width="23.140625" customWidth="1"/>
    <col min="2634" max="2634" width="53" customWidth="1"/>
    <col min="2635" max="2635" width="22.5703125" customWidth="1"/>
    <col min="2888" max="2888" width="8.85546875" customWidth="1"/>
    <col min="2889" max="2889" width="23.140625" customWidth="1"/>
    <col min="2890" max="2890" width="53" customWidth="1"/>
    <col min="2891" max="2891" width="22.5703125" customWidth="1"/>
    <col min="3144" max="3144" width="8.85546875" customWidth="1"/>
    <col min="3145" max="3145" width="23.140625" customWidth="1"/>
    <col min="3146" max="3146" width="53" customWidth="1"/>
    <col min="3147" max="3147" width="22.5703125" customWidth="1"/>
    <col min="3400" max="3400" width="8.85546875" customWidth="1"/>
    <col min="3401" max="3401" width="23.140625" customWidth="1"/>
    <col min="3402" max="3402" width="53" customWidth="1"/>
    <col min="3403" max="3403" width="22.5703125" customWidth="1"/>
    <col min="3656" max="3656" width="8.85546875" customWidth="1"/>
    <col min="3657" max="3657" width="23.140625" customWidth="1"/>
    <col min="3658" max="3658" width="53" customWidth="1"/>
    <col min="3659" max="3659" width="22.5703125" customWidth="1"/>
    <col min="3912" max="3912" width="8.85546875" customWidth="1"/>
    <col min="3913" max="3913" width="23.140625" customWidth="1"/>
    <col min="3914" max="3914" width="53" customWidth="1"/>
    <col min="3915" max="3915" width="22.5703125" customWidth="1"/>
    <col min="4168" max="4168" width="8.85546875" customWidth="1"/>
    <col min="4169" max="4169" width="23.140625" customWidth="1"/>
    <col min="4170" max="4170" width="53" customWidth="1"/>
    <col min="4171" max="4171" width="22.5703125" customWidth="1"/>
    <col min="4424" max="4424" width="8.85546875" customWidth="1"/>
    <col min="4425" max="4425" width="23.140625" customWidth="1"/>
    <col min="4426" max="4426" width="53" customWidth="1"/>
    <col min="4427" max="4427" width="22.5703125" customWidth="1"/>
    <col min="4680" max="4680" width="8.85546875" customWidth="1"/>
    <col min="4681" max="4681" width="23.140625" customWidth="1"/>
    <col min="4682" max="4682" width="53" customWidth="1"/>
    <col min="4683" max="4683" width="22.5703125" customWidth="1"/>
    <col min="4936" max="4936" width="8.85546875" customWidth="1"/>
    <col min="4937" max="4937" width="23.140625" customWidth="1"/>
    <col min="4938" max="4938" width="53" customWidth="1"/>
    <col min="4939" max="4939" width="22.5703125" customWidth="1"/>
    <col min="5192" max="5192" width="8.85546875" customWidth="1"/>
    <col min="5193" max="5193" width="23.140625" customWidth="1"/>
    <col min="5194" max="5194" width="53" customWidth="1"/>
    <col min="5195" max="5195" width="22.5703125" customWidth="1"/>
    <col min="5448" max="5448" width="8.85546875" customWidth="1"/>
    <col min="5449" max="5449" width="23.140625" customWidth="1"/>
    <col min="5450" max="5450" width="53" customWidth="1"/>
    <col min="5451" max="5451" width="22.5703125" customWidth="1"/>
    <col min="5704" max="5704" width="8.85546875" customWidth="1"/>
    <col min="5705" max="5705" width="23.140625" customWidth="1"/>
    <col min="5706" max="5706" width="53" customWidth="1"/>
    <col min="5707" max="5707" width="22.5703125" customWidth="1"/>
    <col min="5960" max="5960" width="8.85546875" customWidth="1"/>
    <col min="5961" max="5961" width="23.140625" customWidth="1"/>
    <col min="5962" max="5962" width="53" customWidth="1"/>
    <col min="5963" max="5963" width="22.5703125" customWidth="1"/>
    <col min="6216" max="6216" width="8.85546875" customWidth="1"/>
    <col min="6217" max="6217" width="23.140625" customWidth="1"/>
    <col min="6218" max="6218" width="53" customWidth="1"/>
    <col min="6219" max="6219" width="22.5703125" customWidth="1"/>
    <col min="6472" max="6472" width="8.85546875" customWidth="1"/>
    <col min="6473" max="6473" width="23.140625" customWidth="1"/>
    <col min="6474" max="6474" width="53" customWidth="1"/>
    <col min="6475" max="6475" width="22.5703125" customWidth="1"/>
    <col min="6728" max="6728" width="8.85546875" customWidth="1"/>
    <col min="6729" max="6729" width="23.140625" customWidth="1"/>
    <col min="6730" max="6730" width="53" customWidth="1"/>
    <col min="6731" max="6731" width="22.5703125" customWidth="1"/>
    <col min="6984" max="6984" width="8.85546875" customWidth="1"/>
    <col min="6985" max="6985" width="23.140625" customWidth="1"/>
    <col min="6986" max="6986" width="53" customWidth="1"/>
    <col min="6987" max="6987" width="22.5703125" customWidth="1"/>
    <col min="7240" max="7240" width="8.85546875" customWidth="1"/>
    <col min="7241" max="7241" width="23.140625" customWidth="1"/>
    <col min="7242" max="7242" width="53" customWidth="1"/>
    <col min="7243" max="7243" width="22.5703125" customWidth="1"/>
    <col min="7496" max="7496" width="8.85546875" customWidth="1"/>
    <col min="7497" max="7497" width="23.140625" customWidth="1"/>
    <col min="7498" max="7498" width="53" customWidth="1"/>
    <col min="7499" max="7499" width="22.5703125" customWidth="1"/>
    <col min="7752" max="7752" width="8.85546875" customWidth="1"/>
    <col min="7753" max="7753" width="23.140625" customWidth="1"/>
    <col min="7754" max="7754" width="53" customWidth="1"/>
    <col min="7755" max="7755" width="22.5703125" customWidth="1"/>
    <col min="8008" max="8008" width="8.85546875" customWidth="1"/>
    <col min="8009" max="8009" width="23.140625" customWidth="1"/>
    <col min="8010" max="8010" width="53" customWidth="1"/>
    <col min="8011" max="8011" width="22.5703125" customWidth="1"/>
    <col min="8264" max="8264" width="8.85546875" customWidth="1"/>
    <col min="8265" max="8265" width="23.140625" customWidth="1"/>
    <col min="8266" max="8266" width="53" customWidth="1"/>
    <col min="8267" max="8267" width="22.5703125" customWidth="1"/>
    <col min="8520" max="8520" width="8.85546875" customWidth="1"/>
    <col min="8521" max="8521" width="23.140625" customWidth="1"/>
    <col min="8522" max="8522" width="53" customWidth="1"/>
    <col min="8523" max="8523" width="22.5703125" customWidth="1"/>
    <col min="8776" max="8776" width="8.85546875" customWidth="1"/>
    <col min="8777" max="8777" width="23.140625" customWidth="1"/>
    <col min="8778" max="8778" width="53" customWidth="1"/>
    <col min="8779" max="8779" width="22.5703125" customWidth="1"/>
    <col min="9032" max="9032" width="8.85546875" customWidth="1"/>
    <col min="9033" max="9033" width="23.140625" customWidth="1"/>
    <col min="9034" max="9034" width="53" customWidth="1"/>
    <col min="9035" max="9035" width="22.5703125" customWidth="1"/>
    <col min="9288" max="9288" width="8.85546875" customWidth="1"/>
    <col min="9289" max="9289" width="23.140625" customWidth="1"/>
    <col min="9290" max="9290" width="53" customWidth="1"/>
    <col min="9291" max="9291" width="22.5703125" customWidth="1"/>
    <col min="9544" max="9544" width="8.85546875" customWidth="1"/>
    <col min="9545" max="9545" width="23.140625" customWidth="1"/>
    <col min="9546" max="9546" width="53" customWidth="1"/>
    <col min="9547" max="9547" width="22.5703125" customWidth="1"/>
    <col min="9800" max="9800" width="8.85546875" customWidth="1"/>
    <col min="9801" max="9801" width="23.140625" customWidth="1"/>
    <col min="9802" max="9802" width="53" customWidth="1"/>
    <col min="9803" max="9803" width="22.5703125" customWidth="1"/>
    <col min="10056" max="10056" width="8.85546875" customWidth="1"/>
    <col min="10057" max="10057" width="23.140625" customWidth="1"/>
    <col min="10058" max="10058" width="53" customWidth="1"/>
    <col min="10059" max="10059" width="22.5703125" customWidth="1"/>
    <col min="10312" max="10312" width="8.85546875" customWidth="1"/>
    <col min="10313" max="10313" width="23.140625" customWidth="1"/>
    <col min="10314" max="10314" width="53" customWidth="1"/>
    <col min="10315" max="10315" width="22.5703125" customWidth="1"/>
    <col min="10568" max="10568" width="8.85546875" customWidth="1"/>
    <col min="10569" max="10569" width="23.140625" customWidth="1"/>
    <col min="10570" max="10570" width="53" customWidth="1"/>
    <col min="10571" max="10571" width="22.5703125" customWidth="1"/>
    <col min="10824" max="10824" width="8.85546875" customWidth="1"/>
    <col min="10825" max="10825" width="23.140625" customWidth="1"/>
    <col min="10826" max="10826" width="53" customWidth="1"/>
    <col min="10827" max="10827" width="22.5703125" customWidth="1"/>
    <col min="11080" max="11080" width="8.85546875" customWidth="1"/>
    <col min="11081" max="11081" width="23.140625" customWidth="1"/>
    <col min="11082" max="11082" width="53" customWidth="1"/>
    <col min="11083" max="11083" width="22.5703125" customWidth="1"/>
    <col min="11336" max="11336" width="8.85546875" customWidth="1"/>
    <col min="11337" max="11337" width="23.140625" customWidth="1"/>
    <col min="11338" max="11338" width="53" customWidth="1"/>
    <col min="11339" max="11339" width="22.5703125" customWidth="1"/>
    <col min="11592" max="11592" width="8.85546875" customWidth="1"/>
    <col min="11593" max="11593" width="23.140625" customWidth="1"/>
    <col min="11594" max="11594" width="53" customWidth="1"/>
    <col min="11595" max="11595" width="22.5703125" customWidth="1"/>
    <col min="11848" max="11848" width="8.85546875" customWidth="1"/>
    <col min="11849" max="11849" width="23.140625" customWidth="1"/>
    <col min="11850" max="11850" width="53" customWidth="1"/>
    <col min="11851" max="11851" width="22.5703125" customWidth="1"/>
    <col min="12104" max="12104" width="8.85546875" customWidth="1"/>
    <col min="12105" max="12105" width="23.140625" customWidth="1"/>
    <col min="12106" max="12106" width="53" customWidth="1"/>
    <col min="12107" max="12107" width="22.5703125" customWidth="1"/>
    <col min="12360" max="12360" width="8.85546875" customWidth="1"/>
    <col min="12361" max="12361" width="23.140625" customWidth="1"/>
    <col min="12362" max="12362" width="53" customWidth="1"/>
    <col min="12363" max="12363" width="22.5703125" customWidth="1"/>
    <col min="12616" max="12616" width="8.85546875" customWidth="1"/>
    <col min="12617" max="12617" width="23.140625" customWidth="1"/>
    <col min="12618" max="12618" width="53" customWidth="1"/>
    <col min="12619" max="12619" width="22.5703125" customWidth="1"/>
    <col min="12872" max="12872" width="8.85546875" customWidth="1"/>
    <col min="12873" max="12873" width="23.140625" customWidth="1"/>
    <col min="12874" max="12874" width="53" customWidth="1"/>
    <col min="12875" max="12875" width="22.5703125" customWidth="1"/>
    <col min="13128" max="13128" width="8.85546875" customWidth="1"/>
    <col min="13129" max="13129" width="23.140625" customWidth="1"/>
    <col min="13130" max="13130" width="53" customWidth="1"/>
    <col min="13131" max="13131" width="22.5703125" customWidth="1"/>
    <col min="13384" max="13384" width="8.85546875" customWidth="1"/>
    <col min="13385" max="13385" width="23.140625" customWidth="1"/>
    <col min="13386" max="13386" width="53" customWidth="1"/>
    <col min="13387" max="13387" width="22.5703125" customWidth="1"/>
    <col min="13640" max="13640" width="8.85546875" customWidth="1"/>
    <col min="13641" max="13641" width="23.140625" customWidth="1"/>
    <col min="13642" max="13642" width="53" customWidth="1"/>
    <col min="13643" max="13643" width="22.5703125" customWidth="1"/>
    <col min="13896" max="13896" width="8.85546875" customWidth="1"/>
    <col min="13897" max="13897" width="23.140625" customWidth="1"/>
    <col min="13898" max="13898" width="53" customWidth="1"/>
    <col min="13899" max="13899" width="22.5703125" customWidth="1"/>
    <col min="14152" max="14152" width="8.85546875" customWidth="1"/>
    <col min="14153" max="14153" width="23.140625" customWidth="1"/>
    <col min="14154" max="14154" width="53" customWidth="1"/>
    <col min="14155" max="14155" width="22.5703125" customWidth="1"/>
    <col min="14408" max="14408" width="8.85546875" customWidth="1"/>
    <col min="14409" max="14409" width="23.140625" customWidth="1"/>
    <col min="14410" max="14410" width="53" customWidth="1"/>
    <col min="14411" max="14411" width="22.5703125" customWidth="1"/>
    <col min="14664" max="14664" width="8.85546875" customWidth="1"/>
    <col min="14665" max="14665" width="23.140625" customWidth="1"/>
    <col min="14666" max="14666" width="53" customWidth="1"/>
    <col min="14667" max="14667" width="22.5703125" customWidth="1"/>
    <col min="14920" max="14920" width="8.85546875" customWidth="1"/>
    <col min="14921" max="14921" width="23.140625" customWidth="1"/>
    <col min="14922" max="14922" width="53" customWidth="1"/>
    <col min="14923" max="14923" width="22.5703125" customWidth="1"/>
    <col min="15176" max="15176" width="8.85546875" customWidth="1"/>
    <col min="15177" max="15177" width="23.140625" customWidth="1"/>
    <col min="15178" max="15178" width="53" customWidth="1"/>
    <col min="15179" max="15179" width="22.5703125" customWidth="1"/>
    <col min="15432" max="15432" width="8.85546875" customWidth="1"/>
    <col min="15433" max="15433" width="23.140625" customWidth="1"/>
    <col min="15434" max="15434" width="53" customWidth="1"/>
    <col min="15435" max="15435" width="22.5703125" customWidth="1"/>
    <col min="15688" max="15688" width="8.85546875" customWidth="1"/>
    <col min="15689" max="15689" width="23.140625" customWidth="1"/>
    <col min="15690" max="15690" width="53" customWidth="1"/>
    <col min="15691" max="15691" width="22.5703125" customWidth="1"/>
    <col min="15944" max="15944" width="8.85546875" customWidth="1"/>
    <col min="15945" max="15945" width="23.140625" customWidth="1"/>
    <col min="15946" max="15946" width="53" customWidth="1"/>
    <col min="15947" max="15947" width="22.5703125" customWidth="1"/>
  </cols>
  <sheetData>
    <row r="1" spans="1:9" ht="15.75" x14ac:dyDescent="0.25">
      <c r="A1" s="538" t="s">
        <v>482</v>
      </c>
      <c r="B1" s="538"/>
      <c r="C1" s="538"/>
      <c r="D1" s="538"/>
      <c r="E1" s="538"/>
      <c r="F1" s="538"/>
      <c r="G1" s="538"/>
      <c r="H1" s="538"/>
    </row>
    <row r="2" spans="1:9" ht="24" customHeight="1" x14ac:dyDescent="0.25">
      <c r="A2" s="539" t="s">
        <v>487</v>
      </c>
      <c r="B2" s="539"/>
      <c r="C2" s="539"/>
      <c r="D2" s="539"/>
      <c r="E2" s="539"/>
      <c r="F2" s="539"/>
      <c r="G2" s="539"/>
      <c r="H2" s="539"/>
    </row>
    <row r="3" spans="1:9" ht="28.5" customHeight="1" x14ac:dyDescent="0.4">
      <c r="A3" s="539" t="s">
        <v>546</v>
      </c>
      <c r="B3" s="539"/>
      <c r="C3" s="539"/>
      <c r="D3" s="539"/>
      <c r="E3" s="539"/>
      <c r="F3" s="539"/>
      <c r="G3" s="539"/>
      <c r="H3" s="539"/>
    </row>
    <row r="4" spans="1:9" ht="1.1499999999999999" customHeight="1" thickBot="1" x14ac:dyDescent="0.3">
      <c r="B4" s="206"/>
      <c r="C4" s="206"/>
      <c r="H4" s="176"/>
    </row>
    <row r="5" spans="1:9" ht="29.25" customHeight="1" x14ac:dyDescent="0.25">
      <c r="A5" s="439" t="s">
        <v>401</v>
      </c>
      <c r="B5" s="439" t="s">
        <v>3</v>
      </c>
      <c r="C5" s="439"/>
      <c r="D5" s="439" t="s">
        <v>330</v>
      </c>
      <c r="E5" s="440" t="s">
        <v>400</v>
      </c>
      <c r="F5" s="451" t="s">
        <v>209</v>
      </c>
      <c r="G5" s="434" t="s">
        <v>170</v>
      </c>
      <c r="H5" s="441" t="s">
        <v>14</v>
      </c>
    </row>
    <row r="6" spans="1:9" s="325" customFormat="1" ht="31.5" customHeight="1" x14ac:dyDescent="0.25">
      <c r="A6" s="411">
        <v>1</v>
      </c>
      <c r="B6" s="341" t="s">
        <v>447</v>
      </c>
      <c r="C6" s="392"/>
      <c r="D6" s="391" t="s">
        <v>420</v>
      </c>
      <c r="E6" s="427">
        <v>420</v>
      </c>
      <c r="F6" s="427">
        <f>G6*2</f>
        <v>873.6</v>
      </c>
      <c r="G6" s="426">
        <f>E6+(0.04*E6)</f>
        <v>436.8</v>
      </c>
      <c r="H6" s="342"/>
      <c r="I6" s="343"/>
    </row>
    <row r="7" spans="1:9" s="325" customFormat="1" ht="30.75" customHeight="1" x14ac:dyDescent="0.25">
      <c r="A7" s="411">
        <v>2</v>
      </c>
      <c r="B7" s="341" t="s">
        <v>447</v>
      </c>
      <c r="C7" s="392"/>
      <c r="D7" s="391" t="s">
        <v>427</v>
      </c>
      <c r="E7" s="427">
        <v>350</v>
      </c>
      <c r="F7" s="427">
        <f>G7*2</f>
        <v>728</v>
      </c>
      <c r="G7" s="426">
        <f t="shared" ref="G7:G11" si="0">E7+(0.04*E7)</f>
        <v>364</v>
      </c>
      <c r="H7" s="342"/>
      <c r="I7" s="343"/>
    </row>
    <row r="8" spans="1:9" s="325" customFormat="1" ht="29.25" customHeight="1" x14ac:dyDescent="0.25">
      <c r="A8" s="411">
        <v>3</v>
      </c>
      <c r="B8" s="362" t="s">
        <v>505</v>
      </c>
      <c r="C8" s="392">
        <v>827040134</v>
      </c>
      <c r="D8" s="391" t="s">
        <v>171</v>
      </c>
      <c r="E8" s="427">
        <v>1150</v>
      </c>
      <c r="F8" s="427">
        <f t="shared" ref="F8:F11" si="1">G8*2</f>
        <v>2392</v>
      </c>
      <c r="G8" s="426">
        <f t="shared" si="0"/>
        <v>1196</v>
      </c>
      <c r="H8" s="342"/>
    </row>
    <row r="9" spans="1:9" s="325" customFormat="1" ht="29.25" customHeight="1" x14ac:dyDescent="0.25">
      <c r="A9" s="411">
        <v>4</v>
      </c>
      <c r="B9" s="341" t="s">
        <v>476</v>
      </c>
      <c r="C9" s="392"/>
      <c r="D9" s="391" t="s">
        <v>424</v>
      </c>
      <c r="E9" s="427">
        <v>700</v>
      </c>
      <c r="F9" s="427">
        <f t="shared" si="1"/>
        <v>1456</v>
      </c>
      <c r="G9" s="426">
        <f t="shared" si="0"/>
        <v>728</v>
      </c>
      <c r="H9" s="342"/>
    </row>
    <row r="10" spans="1:9" s="325" customFormat="1" ht="29.25" customHeight="1" x14ac:dyDescent="0.25">
      <c r="A10" s="411">
        <v>5</v>
      </c>
      <c r="B10" s="341" t="s">
        <v>425</v>
      </c>
      <c r="C10" s="392"/>
      <c r="D10" s="391" t="s">
        <v>426</v>
      </c>
      <c r="E10" s="427">
        <v>498</v>
      </c>
      <c r="F10" s="427">
        <f t="shared" si="1"/>
        <v>1035.8399999999999</v>
      </c>
      <c r="G10" s="426">
        <f t="shared" si="0"/>
        <v>517.91999999999996</v>
      </c>
      <c r="H10" s="342"/>
    </row>
    <row r="11" spans="1:9" s="325" customFormat="1" ht="30.75" customHeight="1" x14ac:dyDescent="0.25">
      <c r="A11" s="401">
        <v>6</v>
      </c>
      <c r="B11" s="341" t="s">
        <v>504</v>
      </c>
      <c r="C11" s="392">
        <v>827039535</v>
      </c>
      <c r="D11" s="391" t="s">
        <v>455</v>
      </c>
      <c r="E11" s="427">
        <v>1150</v>
      </c>
      <c r="F11" s="427">
        <f t="shared" si="1"/>
        <v>2392</v>
      </c>
      <c r="G11" s="426">
        <f t="shared" si="0"/>
        <v>1196</v>
      </c>
      <c r="H11" s="344"/>
      <c r="I11" s="345"/>
    </row>
    <row r="12" spans="1:9" s="2" customFormat="1" ht="21" customHeight="1" x14ac:dyDescent="0.3">
      <c r="D12" s="205" t="s">
        <v>172</v>
      </c>
      <c r="E12" s="394">
        <f>SUM(E6:E11)</f>
        <v>4268</v>
      </c>
      <c r="F12" s="394"/>
      <c r="G12" s="394">
        <f>SUM(G6:G11)</f>
        <v>4438.72</v>
      </c>
    </row>
    <row r="13" spans="1:9" s="2" customFormat="1" ht="21" customHeight="1" x14ac:dyDescent="0.3">
      <c r="D13" s="250"/>
      <c r="E13" s="251"/>
      <c r="F13" s="251"/>
      <c r="G13" s="251"/>
    </row>
    <row r="14" spans="1:9" s="2" customFormat="1" ht="21" customHeight="1" x14ac:dyDescent="0.3">
      <c r="D14" s="250"/>
      <c r="E14" s="251"/>
      <c r="F14" s="251"/>
      <c r="G14" s="251"/>
    </row>
    <row r="15" spans="1:9" s="2" customFormat="1" ht="21" customHeight="1" x14ac:dyDescent="0.25">
      <c r="B15" s="99"/>
      <c r="C15" s="99"/>
      <c r="D15" s="50"/>
      <c r="E15" s="165"/>
      <c r="F15" s="165"/>
      <c r="G15" s="165"/>
      <c r="H15" s="99"/>
      <c r="I15" s="99"/>
    </row>
    <row r="16" spans="1:9" s="2" customFormat="1" ht="22.5" customHeight="1" x14ac:dyDescent="0.25">
      <c r="B16" s="50"/>
      <c r="C16" s="50"/>
      <c r="D16" s="50"/>
      <c r="E16" s="165"/>
      <c r="F16" s="165"/>
      <c r="G16" s="165"/>
      <c r="H16" s="99"/>
      <c r="I16" s="99"/>
    </row>
    <row r="17" spans="1:9" s="2" customFormat="1" ht="22.5" customHeight="1" x14ac:dyDescent="0.25">
      <c r="B17" s="261" t="s">
        <v>26</v>
      </c>
      <c r="C17" s="371"/>
      <c r="D17" s="487" t="s">
        <v>521</v>
      </c>
      <c r="E17" s="487"/>
      <c r="F17" s="487"/>
      <c r="G17" s="487"/>
      <c r="H17" s="487"/>
      <c r="I17" s="97"/>
    </row>
    <row r="18" spans="1:9" s="2" customFormat="1" ht="34.5" customHeight="1" x14ac:dyDescent="0.25">
      <c r="B18" s="262"/>
      <c r="C18" s="372"/>
      <c r="D18" s="258"/>
      <c r="E18" s="487"/>
      <c r="F18" s="487"/>
      <c r="G18" s="487"/>
      <c r="H18" s="487"/>
      <c r="I18" s="99"/>
    </row>
    <row r="19" spans="1:9" s="2" customFormat="1" ht="34.5" customHeight="1" x14ac:dyDescent="0.25">
      <c r="B19" s="450" t="s">
        <v>539</v>
      </c>
      <c r="C19" s="372"/>
      <c r="D19" s="517" t="s">
        <v>497</v>
      </c>
      <c r="E19" s="517"/>
      <c r="F19" s="517"/>
      <c r="G19" s="517"/>
      <c r="H19" s="517"/>
      <c r="I19" s="99"/>
    </row>
    <row r="20" spans="1:9" s="2" customFormat="1" ht="34.5" customHeight="1" x14ac:dyDescent="0.25">
      <c r="B20" s="240"/>
      <c r="C20" s="372"/>
      <c r="D20" s="239"/>
      <c r="E20" s="239"/>
      <c r="F20" s="420"/>
      <c r="G20" s="276"/>
      <c r="H20" s="239"/>
      <c r="I20" s="99"/>
    </row>
    <row r="21" spans="1:9" s="2" customFormat="1" ht="34.5" customHeight="1" x14ac:dyDescent="0.25">
      <c r="B21" s="456"/>
      <c r="C21" s="456"/>
      <c r="D21" s="454"/>
      <c r="E21" s="454"/>
      <c r="F21" s="454"/>
      <c r="G21" s="454"/>
      <c r="H21" s="454"/>
      <c r="I21" s="99"/>
    </row>
    <row r="22" spans="1:9" s="2" customFormat="1" ht="34.5" customHeight="1" x14ac:dyDescent="0.25">
      <c r="B22" s="240"/>
      <c r="C22" s="372"/>
      <c r="D22" s="239"/>
      <c r="E22" s="239"/>
      <c r="F22" s="420"/>
      <c r="G22" s="276"/>
      <c r="H22" s="239"/>
      <c r="I22" s="99"/>
    </row>
    <row r="23" spans="1:9" s="2" customFormat="1" ht="34.5" customHeight="1" x14ac:dyDescent="0.25">
      <c r="B23" s="456"/>
      <c r="C23" s="456"/>
      <c r="D23" s="454"/>
      <c r="E23" s="454"/>
      <c r="F23" s="454"/>
      <c r="G23" s="454"/>
      <c r="H23" s="454"/>
      <c r="I23" s="99"/>
    </row>
    <row r="24" spans="1:9" s="2" customFormat="1" ht="34.5" customHeight="1" x14ac:dyDescent="0.25">
      <c r="B24" s="269"/>
      <c r="C24" s="372"/>
      <c r="D24" s="268"/>
      <c r="E24" s="268"/>
      <c r="F24" s="420"/>
      <c r="G24" s="276"/>
      <c r="H24" s="268"/>
      <c r="I24" s="99"/>
    </row>
    <row r="25" spans="1:9" s="2" customFormat="1" ht="34.5" customHeight="1" x14ac:dyDescent="0.25">
      <c r="B25" s="269"/>
      <c r="C25" s="372"/>
      <c r="D25" s="268"/>
      <c r="E25" s="268"/>
      <c r="F25" s="420"/>
      <c r="G25" s="276"/>
      <c r="H25" s="268"/>
      <c r="I25" s="99"/>
    </row>
    <row r="26" spans="1:9" s="2" customFormat="1" ht="34.5" customHeight="1" x14ac:dyDescent="0.25">
      <c r="B26" s="269"/>
      <c r="C26" s="372"/>
      <c r="D26" s="268"/>
      <c r="E26" s="268"/>
      <c r="F26" s="420"/>
      <c r="G26" s="276"/>
      <c r="H26" s="268"/>
      <c r="I26" s="99"/>
    </row>
    <row r="27" spans="1:9" s="2" customFormat="1" ht="29.25" customHeight="1" x14ac:dyDescent="0.25">
      <c r="B27" s="91"/>
      <c r="C27" s="91"/>
      <c r="D27" s="92"/>
      <c r="E27" s="80"/>
      <c r="F27" s="80"/>
      <c r="G27" s="80"/>
      <c r="H27" s="81"/>
      <c r="I27" s="81"/>
    </row>
    <row r="28" spans="1:9" s="2" customFormat="1" ht="29.25" customHeight="1" x14ac:dyDescent="0.25">
      <c r="B28" s="91"/>
      <c r="C28" s="91"/>
      <c r="D28" s="92"/>
      <c r="E28" s="80"/>
      <c r="F28" s="80"/>
      <c r="G28" s="80"/>
      <c r="H28" s="238"/>
      <c r="I28" s="238"/>
    </row>
    <row r="29" spans="1:9" s="2" customFormat="1" ht="23.25" customHeight="1" x14ac:dyDescent="0.25">
      <c r="A29" s="538" t="s">
        <v>483</v>
      </c>
      <c r="B29" s="538"/>
      <c r="C29" s="538"/>
      <c r="D29" s="538"/>
      <c r="E29" s="538"/>
      <c r="F29" s="538"/>
      <c r="G29" s="538"/>
      <c r="H29" s="538"/>
      <c r="I29" s="249"/>
    </row>
    <row r="30" spans="1:9" s="2" customFormat="1" ht="24.75" customHeight="1" x14ac:dyDescent="0.25">
      <c r="A30" s="540" t="s">
        <v>399</v>
      </c>
      <c r="B30" s="540"/>
      <c r="C30" s="540"/>
      <c r="D30" s="540"/>
      <c r="E30" s="540"/>
      <c r="F30" s="540"/>
      <c r="G30" s="540"/>
      <c r="H30" s="540"/>
      <c r="I30" s="249"/>
    </row>
    <row r="31" spans="1:9" s="2" customFormat="1" ht="24" customHeight="1" x14ac:dyDescent="0.35">
      <c r="A31" s="539" t="s">
        <v>547</v>
      </c>
      <c r="B31" s="539"/>
      <c r="C31" s="539"/>
      <c r="D31" s="539"/>
      <c r="E31" s="539"/>
      <c r="F31" s="539"/>
      <c r="G31" s="539"/>
      <c r="H31" s="539"/>
      <c r="I31" s="249"/>
    </row>
    <row r="32" spans="1:9" s="2" customFormat="1" ht="25.5" customHeight="1" x14ac:dyDescent="0.25">
      <c r="B32" s="243"/>
      <c r="C32" s="243"/>
      <c r="D32" s="242"/>
      <c r="E32" s="219"/>
      <c r="F32" s="219"/>
      <c r="G32" s="219"/>
      <c r="H32" s="249"/>
      <c r="I32" s="249"/>
    </row>
    <row r="33" spans="1:9" s="2" customFormat="1" ht="23.25" customHeight="1" x14ac:dyDescent="0.3">
      <c r="A33" s="442" t="s">
        <v>401</v>
      </c>
      <c r="B33" s="443" t="s">
        <v>3</v>
      </c>
      <c r="C33" s="444" t="s">
        <v>278</v>
      </c>
      <c r="D33" s="443" t="s">
        <v>330</v>
      </c>
      <c r="E33" s="442" t="s">
        <v>400</v>
      </c>
      <c r="F33" s="442"/>
      <c r="G33" s="445" t="s">
        <v>520</v>
      </c>
      <c r="H33" s="446" t="s">
        <v>14</v>
      </c>
      <c r="I33" s="249"/>
    </row>
    <row r="34" spans="1:9" s="2" customFormat="1" ht="24.75" customHeight="1" x14ac:dyDescent="0.3">
      <c r="A34" s="409">
        <v>1</v>
      </c>
      <c r="B34" s="356" t="s">
        <v>403</v>
      </c>
      <c r="C34" s="396">
        <v>827039950</v>
      </c>
      <c r="D34" s="428" t="s">
        <v>404</v>
      </c>
      <c r="E34" s="175">
        <v>1360</v>
      </c>
      <c r="F34" s="175"/>
      <c r="G34" s="18">
        <f>E34+(0.04*E34)</f>
        <v>1414.4</v>
      </c>
      <c r="H34" s="430"/>
      <c r="I34" s="249"/>
    </row>
    <row r="35" spans="1:9" s="2" customFormat="1" ht="24.75" customHeight="1" x14ac:dyDescent="0.3">
      <c r="A35" s="409">
        <v>2</v>
      </c>
      <c r="B35" s="356" t="s">
        <v>513</v>
      </c>
      <c r="C35" s="396">
        <v>827039683</v>
      </c>
      <c r="D35" s="357" t="s">
        <v>418</v>
      </c>
      <c r="E35" s="175">
        <v>1150</v>
      </c>
      <c r="F35" s="175"/>
      <c r="G35" s="18">
        <f t="shared" ref="G35:G38" si="2">E35+(0.04*E35)</f>
        <v>1196</v>
      </c>
      <c r="H35" s="430"/>
      <c r="I35" s="249"/>
    </row>
    <row r="36" spans="1:9" s="2" customFormat="1" ht="30.75" customHeight="1" x14ac:dyDescent="0.3">
      <c r="A36" s="402">
        <v>3</v>
      </c>
      <c r="B36" s="356" t="s">
        <v>506</v>
      </c>
      <c r="C36" s="396">
        <v>827040339</v>
      </c>
      <c r="D36" s="357" t="s">
        <v>428</v>
      </c>
      <c r="E36" s="175">
        <v>1150</v>
      </c>
      <c r="F36" s="175"/>
      <c r="G36" s="18">
        <f t="shared" si="2"/>
        <v>1196</v>
      </c>
      <c r="H36" s="430"/>
      <c r="I36" s="249"/>
    </row>
    <row r="37" spans="1:9" s="2" customFormat="1" ht="24.75" customHeight="1" x14ac:dyDescent="0.3">
      <c r="A37" s="403">
        <v>4</v>
      </c>
      <c r="B37" s="395" t="s">
        <v>498</v>
      </c>
      <c r="C37" s="397">
        <v>827039713</v>
      </c>
      <c r="D37" s="429" t="s">
        <v>499</v>
      </c>
      <c r="E37" s="393">
        <v>420</v>
      </c>
      <c r="F37" s="393"/>
      <c r="G37" s="18">
        <f t="shared" si="2"/>
        <v>436.8</v>
      </c>
      <c r="H37" s="431"/>
      <c r="I37" s="249"/>
    </row>
    <row r="38" spans="1:9" s="2" customFormat="1" ht="26.25" customHeight="1" x14ac:dyDescent="0.3">
      <c r="A38" s="16"/>
      <c r="B38" s="16"/>
      <c r="C38" s="16"/>
      <c r="D38" s="205" t="s">
        <v>172</v>
      </c>
      <c r="E38" s="394">
        <f>SUM(E34:E37)</f>
        <v>4080</v>
      </c>
      <c r="F38" s="394"/>
      <c r="G38" s="432">
        <f t="shared" si="2"/>
        <v>4243.2</v>
      </c>
      <c r="H38" s="16"/>
      <c r="I38" s="249"/>
    </row>
    <row r="39" spans="1:9" s="2" customFormat="1" ht="30" customHeight="1" x14ac:dyDescent="0.25">
      <c r="B39" s="244"/>
      <c r="C39" s="244"/>
      <c r="D39" s="245"/>
      <c r="E39" s="219"/>
      <c r="F39" s="219"/>
      <c r="G39" s="219"/>
      <c r="H39" s="249"/>
      <c r="I39" s="249"/>
    </row>
    <row r="40" spans="1:9" s="2" customFormat="1" ht="30" customHeight="1" x14ac:dyDescent="0.25">
      <c r="B40" s="244"/>
      <c r="C40" s="244"/>
      <c r="D40" s="245"/>
      <c r="E40" s="219"/>
      <c r="F40" s="219"/>
      <c r="G40" s="219"/>
      <c r="H40" s="249"/>
      <c r="I40" s="249"/>
    </row>
    <row r="41" spans="1:9" s="2" customFormat="1" ht="30" customHeight="1" x14ac:dyDescent="0.25">
      <c r="B41" s="244"/>
      <c r="C41" s="244"/>
      <c r="D41" s="245"/>
      <c r="E41" s="219"/>
      <c r="F41" s="219"/>
      <c r="G41" s="219"/>
      <c r="H41" s="249"/>
      <c r="I41" s="249"/>
    </row>
    <row r="42" spans="1:9" ht="30.75" customHeight="1" x14ac:dyDescent="0.25">
      <c r="B42" s="244"/>
      <c r="C42" s="244"/>
      <c r="D42" s="245"/>
      <c r="E42" s="246"/>
      <c r="F42" s="246"/>
      <c r="G42" s="246"/>
      <c r="H42" s="249"/>
      <c r="I42" s="249"/>
    </row>
    <row r="43" spans="1:9" ht="26.25" customHeight="1" x14ac:dyDescent="0.25">
      <c r="B43" s="244"/>
      <c r="C43" s="244"/>
      <c r="D43" s="247"/>
      <c r="E43" s="246"/>
      <c r="F43" s="246"/>
      <c r="G43" s="246"/>
      <c r="H43" s="249"/>
      <c r="I43" s="249"/>
    </row>
    <row r="44" spans="1:9" ht="27" customHeight="1" x14ac:dyDescent="0.25">
      <c r="B44" s="261" t="s">
        <v>26</v>
      </c>
      <c r="C44" s="371"/>
      <c r="D44" s="487" t="s">
        <v>521</v>
      </c>
      <c r="E44" s="487"/>
      <c r="F44" s="487"/>
      <c r="G44" s="487"/>
      <c r="H44" s="487"/>
      <c r="I44" s="165"/>
    </row>
    <row r="45" spans="1:9" ht="29.25" customHeight="1" x14ac:dyDescent="0.25">
      <c r="B45" s="262"/>
      <c r="C45" s="372"/>
      <c r="D45" s="261"/>
      <c r="E45" s="487"/>
      <c r="F45" s="487"/>
      <c r="G45" s="487"/>
      <c r="H45" s="487"/>
      <c r="I45" s="165"/>
    </row>
    <row r="46" spans="1:9" ht="27" customHeight="1" x14ac:dyDescent="0.25">
      <c r="B46" s="450" t="s">
        <v>538</v>
      </c>
      <c r="C46" s="372"/>
      <c r="D46" s="517" t="s">
        <v>467</v>
      </c>
      <c r="E46" s="517"/>
      <c r="F46" s="517"/>
      <c r="G46" s="517"/>
      <c r="H46" s="517"/>
      <c r="I46" s="248"/>
    </row>
    <row r="47" spans="1:9" ht="27" customHeight="1" x14ac:dyDescent="0.25">
      <c r="B47" s="108"/>
      <c r="C47" s="108"/>
      <c r="D47" s="247"/>
      <c r="E47" s="246"/>
      <c r="F47" s="246"/>
      <c r="G47" s="246"/>
      <c r="H47" s="248"/>
      <c r="I47" s="248"/>
    </row>
    <row r="48" spans="1:9" ht="30.75" customHeight="1" x14ac:dyDescent="0.25">
      <c r="B48" s="279"/>
      <c r="C48" s="279"/>
      <c r="D48" s="279"/>
      <c r="E48" s="279"/>
      <c r="F48" s="279"/>
      <c r="G48" s="279"/>
      <c r="H48" s="279"/>
      <c r="I48" s="279"/>
    </row>
    <row r="49" spans="2:9" ht="29.25" customHeight="1" x14ac:dyDescent="0.25">
      <c r="B49" s="279"/>
      <c r="C49" s="279"/>
      <c r="D49" s="279"/>
      <c r="E49" s="279"/>
      <c r="F49" s="279"/>
      <c r="G49" s="279"/>
      <c r="H49" s="279"/>
      <c r="I49" s="279"/>
    </row>
    <row r="50" spans="2:9" ht="32.25" customHeight="1" x14ac:dyDescent="0.25">
      <c r="B50" s="279"/>
      <c r="C50" s="279"/>
      <c r="D50" s="279"/>
      <c r="E50" s="279"/>
      <c r="F50" s="279"/>
      <c r="G50" s="279"/>
      <c r="H50" s="279"/>
      <c r="I50" s="279"/>
    </row>
    <row r="51" spans="2:9" ht="33.75" customHeight="1" x14ac:dyDescent="0.25">
      <c r="B51" s="279"/>
      <c r="C51" s="279"/>
      <c r="D51" s="279"/>
      <c r="E51" s="279"/>
      <c r="F51" s="279"/>
      <c r="G51" s="279"/>
      <c r="H51" s="279"/>
      <c r="I51" s="279"/>
    </row>
    <row r="52" spans="2:9" ht="15.75" x14ac:dyDescent="0.25">
      <c r="B52" s="244"/>
      <c r="C52" s="244"/>
      <c r="D52" s="219"/>
      <c r="E52" s="246"/>
      <c r="F52" s="246"/>
      <c r="G52" s="246"/>
      <c r="H52" s="278"/>
      <c r="I52" s="278"/>
    </row>
    <row r="53" spans="2:9" ht="15.75" x14ac:dyDescent="0.25">
      <c r="B53" s="244"/>
      <c r="C53" s="244"/>
      <c r="D53" s="219"/>
      <c r="E53" s="246"/>
      <c r="F53" s="246"/>
      <c r="G53" s="246"/>
      <c r="H53" s="278"/>
      <c r="I53" s="278"/>
    </row>
    <row r="54" spans="2:9" ht="15.75" x14ac:dyDescent="0.25">
      <c r="B54" s="221"/>
      <c r="C54" s="221"/>
      <c r="D54" s="222"/>
      <c r="E54" s="223"/>
      <c r="F54" s="223"/>
      <c r="G54" s="223"/>
      <c r="H54" s="218"/>
      <c r="I54" s="206"/>
    </row>
    <row r="55" spans="2:9" ht="15.75" x14ac:dyDescent="0.25">
      <c r="B55" s="224"/>
      <c r="C55" s="224"/>
      <c r="D55" s="222"/>
      <c r="E55" s="220"/>
      <c r="F55" s="220"/>
      <c r="G55" s="220"/>
      <c r="H55" s="186"/>
      <c r="I55" s="206"/>
    </row>
  </sheetData>
  <mergeCells count="12">
    <mergeCell ref="D46:H46"/>
    <mergeCell ref="A1:H1"/>
    <mergeCell ref="A2:H2"/>
    <mergeCell ref="A3:H3"/>
    <mergeCell ref="A29:H29"/>
    <mergeCell ref="D17:H17"/>
    <mergeCell ref="A30:H30"/>
    <mergeCell ref="A31:H31"/>
    <mergeCell ref="E18:H18"/>
    <mergeCell ref="E45:H45"/>
    <mergeCell ref="D19:H19"/>
    <mergeCell ref="D44:H44"/>
  </mergeCells>
  <pageMargins left="0.70866141732283472" right="0.70866141732283472" top="0.74803149606299213" bottom="0.74803149606299213" header="0.31496062992125984" footer="0.31496062992125984"/>
  <pageSetup scale="70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3"/>
  <sheetViews>
    <sheetView topLeftCell="A10" workbookViewId="0">
      <selection activeCell="M15" sqref="M15"/>
    </sheetView>
  </sheetViews>
  <sheetFormatPr baseColWidth="10" defaultRowHeight="15" x14ac:dyDescent="0.25"/>
  <cols>
    <col min="1" max="1" width="3.85546875" style="73" customWidth="1"/>
    <col min="2" max="2" width="18.5703125" style="73" customWidth="1"/>
    <col min="3" max="3" width="31.28515625" customWidth="1"/>
    <col min="4" max="4" width="12.5703125" customWidth="1"/>
    <col min="5" max="5" width="0.42578125" customWidth="1"/>
    <col min="6" max="6" width="16.5703125" customWidth="1"/>
    <col min="7" max="7" width="16.42578125" customWidth="1"/>
    <col min="8" max="8" width="28.140625" customWidth="1"/>
    <col min="9" max="9" width="26.5703125" hidden="1" customWidth="1"/>
    <col min="150" max="150" width="2" customWidth="1"/>
    <col min="151" max="151" width="19.140625" customWidth="1"/>
    <col min="152" max="152" width="33.42578125" customWidth="1"/>
    <col min="153" max="153" width="17.140625" customWidth="1"/>
    <col min="154" max="154" width="14.5703125" customWidth="1"/>
    <col min="155" max="155" width="23.28515625" customWidth="1"/>
    <col min="406" max="406" width="2" customWidth="1"/>
    <col min="407" max="407" width="19.140625" customWidth="1"/>
    <col min="408" max="408" width="33.42578125" customWidth="1"/>
    <col min="409" max="409" width="17.140625" customWidth="1"/>
    <col min="410" max="410" width="14.5703125" customWidth="1"/>
    <col min="411" max="411" width="23.28515625" customWidth="1"/>
    <col min="662" max="662" width="2" customWidth="1"/>
    <col min="663" max="663" width="19.140625" customWidth="1"/>
    <col min="664" max="664" width="33.42578125" customWidth="1"/>
    <col min="665" max="665" width="17.140625" customWidth="1"/>
    <col min="666" max="666" width="14.5703125" customWidth="1"/>
    <col min="667" max="667" width="23.28515625" customWidth="1"/>
    <col min="918" max="918" width="2" customWidth="1"/>
    <col min="919" max="919" width="19.140625" customWidth="1"/>
    <col min="920" max="920" width="33.42578125" customWidth="1"/>
    <col min="921" max="921" width="17.140625" customWidth="1"/>
    <col min="922" max="922" width="14.5703125" customWidth="1"/>
    <col min="923" max="923" width="23.28515625" customWidth="1"/>
    <col min="1174" max="1174" width="2" customWidth="1"/>
    <col min="1175" max="1175" width="19.140625" customWidth="1"/>
    <col min="1176" max="1176" width="33.42578125" customWidth="1"/>
    <col min="1177" max="1177" width="17.140625" customWidth="1"/>
    <col min="1178" max="1178" width="14.5703125" customWidth="1"/>
    <col min="1179" max="1179" width="23.28515625" customWidth="1"/>
    <col min="1430" max="1430" width="2" customWidth="1"/>
    <col min="1431" max="1431" width="19.140625" customWidth="1"/>
    <col min="1432" max="1432" width="33.42578125" customWidth="1"/>
    <col min="1433" max="1433" width="17.140625" customWidth="1"/>
    <col min="1434" max="1434" width="14.5703125" customWidth="1"/>
    <col min="1435" max="1435" width="23.28515625" customWidth="1"/>
    <col min="1686" max="1686" width="2" customWidth="1"/>
    <col min="1687" max="1687" width="19.140625" customWidth="1"/>
    <col min="1688" max="1688" width="33.42578125" customWidth="1"/>
    <col min="1689" max="1689" width="17.140625" customWidth="1"/>
    <col min="1690" max="1690" width="14.5703125" customWidth="1"/>
    <col min="1691" max="1691" width="23.28515625" customWidth="1"/>
    <col min="1942" max="1942" width="2" customWidth="1"/>
    <col min="1943" max="1943" width="19.140625" customWidth="1"/>
    <col min="1944" max="1944" width="33.42578125" customWidth="1"/>
    <col min="1945" max="1945" width="17.140625" customWidth="1"/>
    <col min="1946" max="1946" width="14.5703125" customWidth="1"/>
    <col min="1947" max="1947" width="23.28515625" customWidth="1"/>
    <col min="2198" max="2198" width="2" customWidth="1"/>
    <col min="2199" max="2199" width="19.140625" customWidth="1"/>
    <col min="2200" max="2200" width="33.42578125" customWidth="1"/>
    <col min="2201" max="2201" width="17.140625" customWidth="1"/>
    <col min="2202" max="2202" width="14.5703125" customWidth="1"/>
    <col min="2203" max="2203" width="23.28515625" customWidth="1"/>
    <col min="2454" max="2454" width="2" customWidth="1"/>
    <col min="2455" max="2455" width="19.140625" customWidth="1"/>
    <col min="2456" max="2456" width="33.42578125" customWidth="1"/>
    <col min="2457" max="2457" width="17.140625" customWidth="1"/>
    <col min="2458" max="2458" width="14.5703125" customWidth="1"/>
    <col min="2459" max="2459" width="23.28515625" customWidth="1"/>
    <col min="2710" max="2710" width="2" customWidth="1"/>
    <col min="2711" max="2711" width="19.140625" customWidth="1"/>
    <col min="2712" max="2712" width="33.42578125" customWidth="1"/>
    <col min="2713" max="2713" width="17.140625" customWidth="1"/>
    <col min="2714" max="2714" width="14.5703125" customWidth="1"/>
    <col min="2715" max="2715" width="23.28515625" customWidth="1"/>
    <col min="2966" max="2966" width="2" customWidth="1"/>
    <col min="2967" max="2967" width="19.140625" customWidth="1"/>
    <col min="2968" max="2968" width="33.42578125" customWidth="1"/>
    <col min="2969" max="2969" width="17.140625" customWidth="1"/>
    <col min="2970" max="2970" width="14.5703125" customWidth="1"/>
    <col min="2971" max="2971" width="23.28515625" customWidth="1"/>
    <col min="3222" max="3222" width="2" customWidth="1"/>
    <col min="3223" max="3223" width="19.140625" customWidth="1"/>
    <col min="3224" max="3224" width="33.42578125" customWidth="1"/>
    <col min="3225" max="3225" width="17.140625" customWidth="1"/>
    <col min="3226" max="3226" width="14.5703125" customWidth="1"/>
    <col min="3227" max="3227" width="23.28515625" customWidth="1"/>
    <col min="3478" max="3478" width="2" customWidth="1"/>
    <col min="3479" max="3479" width="19.140625" customWidth="1"/>
    <col min="3480" max="3480" width="33.42578125" customWidth="1"/>
    <col min="3481" max="3481" width="17.140625" customWidth="1"/>
    <col min="3482" max="3482" width="14.5703125" customWidth="1"/>
    <col min="3483" max="3483" width="23.28515625" customWidth="1"/>
    <col min="3734" max="3734" width="2" customWidth="1"/>
    <col min="3735" max="3735" width="19.140625" customWidth="1"/>
    <col min="3736" max="3736" width="33.42578125" customWidth="1"/>
    <col min="3737" max="3737" width="17.140625" customWidth="1"/>
    <col min="3738" max="3738" width="14.5703125" customWidth="1"/>
    <col min="3739" max="3739" width="23.28515625" customWidth="1"/>
    <col min="3990" max="3990" width="2" customWidth="1"/>
    <col min="3991" max="3991" width="19.140625" customWidth="1"/>
    <col min="3992" max="3992" width="33.42578125" customWidth="1"/>
    <col min="3993" max="3993" width="17.140625" customWidth="1"/>
    <col min="3994" max="3994" width="14.5703125" customWidth="1"/>
    <col min="3995" max="3995" width="23.28515625" customWidth="1"/>
    <col min="4246" max="4246" width="2" customWidth="1"/>
    <col min="4247" max="4247" width="19.140625" customWidth="1"/>
    <col min="4248" max="4248" width="33.42578125" customWidth="1"/>
    <col min="4249" max="4249" width="17.140625" customWidth="1"/>
    <col min="4250" max="4250" width="14.5703125" customWidth="1"/>
    <col min="4251" max="4251" width="23.28515625" customWidth="1"/>
    <col min="4502" max="4502" width="2" customWidth="1"/>
    <col min="4503" max="4503" width="19.140625" customWidth="1"/>
    <col min="4504" max="4504" width="33.42578125" customWidth="1"/>
    <col min="4505" max="4505" width="17.140625" customWidth="1"/>
    <col min="4506" max="4506" width="14.5703125" customWidth="1"/>
    <col min="4507" max="4507" width="23.28515625" customWidth="1"/>
    <col min="4758" max="4758" width="2" customWidth="1"/>
    <col min="4759" max="4759" width="19.140625" customWidth="1"/>
    <col min="4760" max="4760" width="33.42578125" customWidth="1"/>
    <col min="4761" max="4761" width="17.140625" customWidth="1"/>
    <col min="4762" max="4762" width="14.5703125" customWidth="1"/>
    <col min="4763" max="4763" width="23.28515625" customWidth="1"/>
    <col min="5014" max="5014" width="2" customWidth="1"/>
    <col min="5015" max="5015" width="19.140625" customWidth="1"/>
    <col min="5016" max="5016" width="33.42578125" customWidth="1"/>
    <col min="5017" max="5017" width="17.140625" customWidth="1"/>
    <col min="5018" max="5018" width="14.5703125" customWidth="1"/>
    <col min="5019" max="5019" width="23.28515625" customWidth="1"/>
    <col min="5270" max="5270" width="2" customWidth="1"/>
    <col min="5271" max="5271" width="19.140625" customWidth="1"/>
    <col min="5272" max="5272" width="33.42578125" customWidth="1"/>
    <col min="5273" max="5273" width="17.140625" customWidth="1"/>
    <col min="5274" max="5274" width="14.5703125" customWidth="1"/>
    <col min="5275" max="5275" width="23.28515625" customWidth="1"/>
    <col min="5526" max="5526" width="2" customWidth="1"/>
    <col min="5527" max="5527" width="19.140625" customWidth="1"/>
    <col min="5528" max="5528" width="33.42578125" customWidth="1"/>
    <col min="5529" max="5529" width="17.140625" customWidth="1"/>
    <col min="5530" max="5530" width="14.5703125" customWidth="1"/>
    <col min="5531" max="5531" width="23.28515625" customWidth="1"/>
    <col min="5782" max="5782" width="2" customWidth="1"/>
    <col min="5783" max="5783" width="19.140625" customWidth="1"/>
    <col min="5784" max="5784" width="33.42578125" customWidth="1"/>
    <col min="5785" max="5785" width="17.140625" customWidth="1"/>
    <col min="5786" max="5786" width="14.5703125" customWidth="1"/>
    <col min="5787" max="5787" width="23.28515625" customWidth="1"/>
    <col min="6038" max="6038" width="2" customWidth="1"/>
    <col min="6039" max="6039" width="19.140625" customWidth="1"/>
    <col min="6040" max="6040" width="33.42578125" customWidth="1"/>
    <col min="6041" max="6041" width="17.140625" customWidth="1"/>
    <col min="6042" max="6042" width="14.5703125" customWidth="1"/>
    <col min="6043" max="6043" width="23.28515625" customWidth="1"/>
    <col min="6294" max="6294" width="2" customWidth="1"/>
    <col min="6295" max="6295" width="19.140625" customWidth="1"/>
    <col min="6296" max="6296" width="33.42578125" customWidth="1"/>
    <col min="6297" max="6297" width="17.140625" customWidth="1"/>
    <col min="6298" max="6298" width="14.5703125" customWidth="1"/>
    <col min="6299" max="6299" width="23.28515625" customWidth="1"/>
    <col min="6550" max="6550" width="2" customWidth="1"/>
    <col min="6551" max="6551" width="19.140625" customWidth="1"/>
    <col min="6552" max="6552" width="33.42578125" customWidth="1"/>
    <col min="6553" max="6553" width="17.140625" customWidth="1"/>
    <col min="6554" max="6554" width="14.5703125" customWidth="1"/>
    <col min="6555" max="6555" width="23.28515625" customWidth="1"/>
    <col min="6806" max="6806" width="2" customWidth="1"/>
    <col min="6807" max="6807" width="19.140625" customWidth="1"/>
    <col min="6808" max="6808" width="33.42578125" customWidth="1"/>
    <col min="6809" max="6809" width="17.140625" customWidth="1"/>
    <col min="6810" max="6810" width="14.5703125" customWidth="1"/>
    <col min="6811" max="6811" width="23.28515625" customWidth="1"/>
    <col min="7062" max="7062" width="2" customWidth="1"/>
    <col min="7063" max="7063" width="19.140625" customWidth="1"/>
    <col min="7064" max="7064" width="33.42578125" customWidth="1"/>
    <col min="7065" max="7065" width="17.140625" customWidth="1"/>
    <col min="7066" max="7066" width="14.5703125" customWidth="1"/>
    <col min="7067" max="7067" width="23.28515625" customWidth="1"/>
    <col min="7318" max="7318" width="2" customWidth="1"/>
    <col min="7319" max="7319" width="19.140625" customWidth="1"/>
    <col min="7320" max="7320" width="33.42578125" customWidth="1"/>
    <col min="7321" max="7321" width="17.140625" customWidth="1"/>
    <col min="7322" max="7322" width="14.5703125" customWidth="1"/>
    <col min="7323" max="7323" width="23.28515625" customWidth="1"/>
    <col min="7574" max="7574" width="2" customWidth="1"/>
    <col min="7575" max="7575" width="19.140625" customWidth="1"/>
    <col min="7576" max="7576" width="33.42578125" customWidth="1"/>
    <col min="7577" max="7577" width="17.140625" customWidth="1"/>
    <col min="7578" max="7578" width="14.5703125" customWidth="1"/>
    <col min="7579" max="7579" width="23.28515625" customWidth="1"/>
    <col min="7830" max="7830" width="2" customWidth="1"/>
    <col min="7831" max="7831" width="19.140625" customWidth="1"/>
    <col min="7832" max="7832" width="33.42578125" customWidth="1"/>
    <col min="7833" max="7833" width="17.140625" customWidth="1"/>
    <col min="7834" max="7834" width="14.5703125" customWidth="1"/>
    <col min="7835" max="7835" width="23.28515625" customWidth="1"/>
    <col min="8086" max="8086" width="2" customWidth="1"/>
    <col min="8087" max="8087" width="19.140625" customWidth="1"/>
    <col min="8088" max="8088" width="33.42578125" customWidth="1"/>
    <col min="8089" max="8089" width="17.140625" customWidth="1"/>
    <col min="8090" max="8090" width="14.5703125" customWidth="1"/>
    <col min="8091" max="8091" width="23.28515625" customWidth="1"/>
    <col min="8342" max="8342" width="2" customWidth="1"/>
    <col min="8343" max="8343" width="19.140625" customWidth="1"/>
    <col min="8344" max="8344" width="33.42578125" customWidth="1"/>
    <col min="8345" max="8345" width="17.140625" customWidth="1"/>
    <col min="8346" max="8346" width="14.5703125" customWidth="1"/>
    <col min="8347" max="8347" width="23.28515625" customWidth="1"/>
    <col min="8598" max="8598" width="2" customWidth="1"/>
    <col min="8599" max="8599" width="19.140625" customWidth="1"/>
    <col min="8600" max="8600" width="33.42578125" customWidth="1"/>
    <col min="8601" max="8601" width="17.140625" customWidth="1"/>
    <col min="8602" max="8602" width="14.5703125" customWidth="1"/>
    <col min="8603" max="8603" width="23.28515625" customWidth="1"/>
    <col min="8854" max="8854" width="2" customWidth="1"/>
    <col min="8855" max="8855" width="19.140625" customWidth="1"/>
    <col min="8856" max="8856" width="33.42578125" customWidth="1"/>
    <col min="8857" max="8857" width="17.140625" customWidth="1"/>
    <col min="8858" max="8858" width="14.5703125" customWidth="1"/>
    <col min="8859" max="8859" width="23.28515625" customWidth="1"/>
    <col min="9110" max="9110" width="2" customWidth="1"/>
    <col min="9111" max="9111" width="19.140625" customWidth="1"/>
    <col min="9112" max="9112" width="33.42578125" customWidth="1"/>
    <col min="9113" max="9113" width="17.140625" customWidth="1"/>
    <col min="9114" max="9114" width="14.5703125" customWidth="1"/>
    <col min="9115" max="9115" width="23.28515625" customWidth="1"/>
    <col min="9366" max="9366" width="2" customWidth="1"/>
    <col min="9367" max="9367" width="19.140625" customWidth="1"/>
    <col min="9368" max="9368" width="33.42578125" customWidth="1"/>
    <col min="9369" max="9369" width="17.140625" customWidth="1"/>
    <col min="9370" max="9370" width="14.5703125" customWidth="1"/>
    <col min="9371" max="9371" width="23.28515625" customWidth="1"/>
    <col min="9622" max="9622" width="2" customWidth="1"/>
    <col min="9623" max="9623" width="19.140625" customWidth="1"/>
    <col min="9624" max="9624" width="33.42578125" customWidth="1"/>
    <col min="9625" max="9625" width="17.140625" customWidth="1"/>
    <col min="9626" max="9626" width="14.5703125" customWidth="1"/>
    <col min="9627" max="9627" width="23.28515625" customWidth="1"/>
    <col min="9878" max="9878" width="2" customWidth="1"/>
    <col min="9879" max="9879" width="19.140625" customWidth="1"/>
    <col min="9880" max="9880" width="33.42578125" customWidth="1"/>
    <col min="9881" max="9881" width="17.140625" customWidth="1"/>
    <col min="9882" max="9882" width="14.5703125" customWidth="1"/>
    <col min="9883" max="9883" width="23.28515625" customWidth="1"/>
    <col min="10134" max="10134" width="2" customWidth="1"/>
    <col min="10135" max="10135" width="19.140625" customWidth="1"/>
    <col min="10136" max="10136" width="33.42578125" customWidth="1"/>
    <col min="10137" max="10137" width="17.140625" customWidth="1"/>
    <col min="10138" max="10138" width="14.5703125" customWidth="1"/>
    <col min="10139" max="10139" width="23.28515625" customWidth="1"/>
    <col min="10390" max="10390" width="2" customWidth="1"/>
    <col min="10391" max="10391" width="19.140625" customWidth="1"/>
    <col min="10392" max="10392" width="33.42578125" customWidth="1"/>
    <col min="10393" max="10393" width="17.140625" customWidth="1"/>
    <col min="10394" max="10394" width="14.5703125" customWidth="1"/>
    <col min="10395" max="10395" width="23.28515625" customWidth="1"/>
    <col min="10646" max="10646" width="2" customWidth="1"/>
    <col min="10647" max="10647" width="19.140625" customWidth="1"/>
    <col min="10648" max="10648" width="33.42578125" customWidth="1"/>
    <col min="10649" max="10649" width="17.140625" customWidth="1"/>
    <col min="10650" max="10650" width="14.5703125" customWidth="1"/>
    <col min="10651" max="10651" width="23.28515625" customWidth="1"/>
    <col min="10902" max="10902" width="2" customWidth="1"/>
    <col min="10903" max="10903" width="19.140625" customWidth="1"/>
    <col min="10904" max="10904" width="33.42578125" customWidth="1"/>
    <col min="10905" max="10905" width="17.140625" customWidth="1"/>
    <col min="10906" max="10906" width="14.5703125" customWidth="1"/>
    <col min="10907" max="10907" width="23.28515625" customWidth="1"/>
    <col min="11158" max="11158" width="2" customWidth="1"/>
    <col min="11159" max="11159" width="19.140625" customWidth="1"/>
    <col min="11160" max="11160" width="33.42578125" customWidth="1"/>
    <col min="11161" max="11161" width="17.140625" customWidth="1"/>
    <col min="11162" max="11162" width="14.5703125" customWidth="1"/>
    <col min="11163" max="11163" width="23.28515625" customWidth="1"/>
    <col min="11414" max="11414" width="2" customWidth="1"/>
    <col min="11415" max="11415" width="19.140625" customWidth="1"/>
    <col min="11416" max="11416" width="33.42578125" customWidth="1"/>
    <col min="11417" max="11417" width="17.140625" customWidth="1"/>
    <col min="11418" max="11418" width="14.5703125" customWidth="1"/>
    <col min="11419" max="11419" width="23.28515625" customWidth="1"/>
    <col min="11670" max="11670" width="2" customWidth="1"/>
    <col min="11671" max="11671" width="19.140625" customWidth="1"/>
    <col min="11672" max="11672" width="33.42578125" customWidth="1"/>
    <col min="11673" max="11673" width="17.140625" customWidth="1"/>
    <col min="11674" max="11674" width="14.5703125" customWidth="1"/>
    <col min="11675" max="11675" width="23.28515625" customWidth="1"/>
    <col min="11926" max="11926" width="2" customWidth="1"/>
    <col min="11927" max="11927" width="19.140625" customWidth="1"/>
    <col min="11928" max="11928" width="33.42578125" customWidth="1"/>
    <col min="11929" max="11929" width="17.140625" customWidth="1"/>
    <col min="11930" max="11930" width="14.5703125" customWidth="1"/>
    <col min="11931" max="11931" width="23.28515625" customWidth="1"/>
    <col min="12182" max="12182" width="2" customWidth="1"/>
    <col min="12183" max="12183" width="19.140625" customWidth="1"/>
    <col min="12184" max="12184" width="33.42578125" customWidth="1"/>
    <col min="12185" max="12185" width="17.140625" customWidth="1"/>
    <col min="12186" max="12186" width="14.5703125" customWidth="1"/>
    <col min="12187" max="12187" width="23.28515625" customWidth="1"/>
    <col min="12438" max="12438" width="2" customWidth="1"/>
    <col min="12439" max="12439" width="19.140625" customWidth="1"/>
    <col min="12440" max="12440" width="33.42578125" customWidth="1"/>
    <col min="12441" max="12441" width="17.140625" customWidth="1"/>
    <col min="12442" max="12442" width="14.5703125" customWidth="1"/>
    <col min="12443" max="12443" width="23.28515625" customWidth="1"/>
    <col min="12694" max="12694" width="2" customWidth="1"/>
    <col min="12695" max="12695" width="19.140625" customWidth="1"/>
    <col min="12696" max="12696" width="33.42578125" customWidth="1"/>
    <col min="12697" max="12697" width="17.140625" customWidth="1"/>
    <col min="12698" max="12698" width="14.5703125" customWidth="1"/>
    <col min="12699" max="12699" width="23.28515625" customWidth="1"/>
    <col min="12950" max="12950" width="2" customWidth="1"/>
    <col min="12951" max="12951" width="19.140625" customWidth="1"/>
    <col min="12952" max="12952" width="33.42578125" customWidth="1"/>
    <col min="12953" max="12953" width="17.140625" customWidth="1"/>
    <col min="12954" max="12954" width="14.5703125" customWidth="1"/>
    <col min="12955" max="12955" width="23.28515625" customWidth="1"/>
    <col min="13206" max="13206" width="2" customWidth="1"/>
    <col min="13207" max="13207" width="19.140625" customWidth="1"/>
    <col min="13208" max="13208" width="33.42578125" customWidth="1"/>
    <col min="13209" max="13209" width="17.140625" customWidth="1"/>
    <col min="13210" max="13210" width="14.5703125" customWidth="1"/>
    <col min="13211" max="13211" width="23.28515625" customWidth="1"/>
    <col min="13462" max="13462" width="2" customWidth="1"/>
    <col min="13463" max="13463" width="19.140625" customWidth="1"/>
    <col min="13464" max="13464" width="33.42578125" customWidth="1"/>
    <col min="13465" max="13465" width="17.140625" customWidth="1"/>
    <col min="13466" max="13466" width="14.5703125" customWidth="1"/>
    <col min="13467" max="13467" width="23.28515625" customWidth="1"/>
    <col min="13718" max="13718" width="2" customWidth="1"/>
    <col min="13719" max="13719" width="19.140625" customWidth="1"/>
    <col min="13720" max="13720" width="33.42578125" customWidth="1"/>
    <col min="13721" max="13721" width="17.140625" customWidth="1"/>
    <col min="13722" max="13722" width="14.5703125" customWidth="1"/>
    <col min="13723" max="13723" width="23.28515625" customWidth="1"/>
    <col min="13974" max="13974" width="2" customWidth="1"/>
    <col min="13975" max="13975" width="19.140625" customWidth="1"/>
    <col min="13976" max="13976" width="33.42578125" customWidth="1"/>
    <col min="13977" max="13977" width="17.140625" customWidth="1"/>
    <col min="13978" max="13978" width="14.5703125" customWidth="1"/>
    <col min="13979" max="13979" width="23.28515625" customWidth="1"/>
    <col min="14230" max="14230" width="2" customWidth="1"/>
    <col min="14231" max="14231" width="19.140625" customWidth="1"/>
    <col min="14232" max="14232" width="33.42578125" customWidth="1"/>
    <col min="14233" max="14233" width="17.140625" customWidth="1"/>
    <col min="14234" max="14234" width="14.5703125" customWidth="1"/>
    <col min="14235" max="14235" width="23.28515625" customWidth="1"/>
    <col min="14486" max="14486" width="2" customWidth="1"/>
    <col min="14487" max="14487" width="19.140625" customWidth="1"/>
    <col min="14488" max="14488" width="33.42578125" customWidth="1"/>
    <col min="14489" max="14489" width="17.140625" customWidth="1"/>
    <col min="14490" max="14490" width="14.5703125" customWidth="1"/>
    <col min="14491" max="14491" width="23.28515625" customWidth="1"/>
    <col min="14742" max="14742" width="2" customWidth="1"/>
    <col min="14743" max="14743" width="19.140625" customWidth="1"/>
    <col min="14744" max="14744" width="33.42578125" customWidth="1"/>
    <col min="14745" max="14745" width="17.140625" customWidth="1"/>
    <col min="14746" max="14746" width="14.5703125" customWidth="1"/>
    <col min="14747" max="14747" width="23.28515625" customWidth="1"/>
    <col min="14998" max="14998" width="2" customWidth="1"/>
    <col min="14999" max="14999" width="19.140625" customWidth="1"/>
    <col min="15000" max="15000" width="33.42578125" customWidth="1"/>
    <col min="15001" max="15001" width="17.140625" customWidth="1"/>
    <col min="15002" max="15002" width="14.5703125" customWidth="1"/>
    <col min="15003" max="15003" width="23.28515625" customWidth="1"/>
    <col min="15254" max="15254" width="2" customWidth="1"/>
    <col min="15255" max="15255" width="19.140625" customWidth="1"/>
    <col min="15256" max="15256" width="33.42578125" customWidth="1"/>
    <col min="15257" max="15257" width="17.140625" customWidth="1"/>
    <col min="15258" max="15258" width="14.5703125" customWidth="1"/>
    <col min="15259" max="15259" width="23.28515625" customWidth="1"/>
    <col min="15510" max="15510" width="2" customWidth="1"/>
    <col min="15511" max="15511" width="19.140625" customWidth="1"/>
    <col min="15512" max="15512" width="33.42578125" customWidth="1"/>
    <col min="15513" max="15513" width="17.140625" customWidth="1"/>
    <col min="15514" max="15514" width="14.5703125" customWidth="1"/>
    <col min="15515" max="15515" width="23.28515625" customWidth="1"/>
    <col min="15766" max="15766" width="2" customWidth="1"/>
    <col min="15767" max="15767" width="19.140625" customWidth="1"/>
    <col min="15768" max="15768" width="33.42578125" customWidth="1"/>
    <col min="15769" max="15769" width="17.140625" customWidth="1"/>
    <col min="15770" max="15770" width="14.5703125" customWidth="1"/>
    <col min="15771" max="15771" width="23.28515625" customWidth="1"/>
    <col min="16022" max="16022" width="2" customWidth="1"/>
    <col min="16023" max="16023" width="19.140625" customWidth="1"/>
    <col min="16024" max="16024" width="33.42578125" customWidth="1"/>
    <col min="16025" max="16025" width="17.140625" customWidth="1"/>
    <col min="16026" max="16026" width="14.5703125" customWidth="1"/>
    <col min="16027" max="16027" width="23.28515625" customWidth="1"/>
  </cols>
  <sheetData>
    <row r="2" spans="1:9" x14ac:dyDescent="0.25">
      <c r="A2" s="478"/>
    </row>
    <row r="3" spans="1:9" ht="27" customHeight="1" x14ac:dyDescent="0.3">
      <c r="A3" s="485"/>
      <c r="B3" s="541" t="s">
        <v>0</v>
      </c>
      <c r="C3" s="541"/>
      <c r="D3" s="541"/>
      <c r="E3" s="541"/>
      <c r="F3" s="541"/>
      <c r="G3" s="541"/>
      <c r="H3" s="541"/>
      <c r="I3" s="541"/>
    </row>
    <row r="4" spans="1:9" ht="18.75" x14ac:dyDescent="0.3">
      <c r="A4" s="485"/>
      <c r="B4" s="541" t="s">
        <v>484</v>
      </c>
      <c r="C4" s="541"/>
      <c r="D4" s="541"/>
      <c r="E4" s="541"/>
      <c r="F4" s="541"/>
      <c r="G4" s="541"/>
      <c r="H4" s="541"/>
      <c r="I4" s="541"/>
    </row>
    <row r="5" spans="1:9" ht="26.25" customHeight="1" x14ac:dyDescent="0.35">
      <c r="A5" s="485"/>
      <c r="B5" s="542" t="s">
        <v>548</v>
      </c>
      <c r="C5" s="542"/>
      <c r="D5" s="542"/>
      <c r="E5" s="542"/>
      <c r="F5" s="542"/>
      <c r="G5" s="542"/>
      <c r="H5" s="542"/>
      <c r="I5" s="486"/>
    </row>
    <row r="6" spans="1:9" ht="15.75" x14ac:dyDescent="0.25">
      <c r="A6" s="547" t="s">
        <v>485</v>
      </c>
      <c r="B6" s="549" t="s">
        <v>193</v>
      </c>
      <c r="C6" s="549" t="s">
        <v>3</v>
      </c>
      <c r="D6" s="551"/>
      <c r="E6" s="447"/>
      <c r="F6" s="436" t="s">
        <v>278</v>
      </c>
      <c r="G6" s="436" t="s">
        <v>278</v>
      </c>
      <c r="H6" s="549" t="s">
        <v>14</v>
      </c>
      <c r="I6" s="206"/>
    </row>
    <row r="7" spans="1:9" ht="15.75" x14ac:dyDescent="0.25">
      <c r="A7" s="548"/>
      <c r="B7" s="550"/>
      <c r="C7" s="550"/>
      <c r="D7" s="552"/>
      <c r="E7" s="449"/>
      <c r="F7" s="448" t="s">
        <v>209</v>
      </c>
      <c r="G7" s="448" t="s">
        <v>170</v>
      </c>
      <c r="H7" s="550"/>
      <c r="I7" s="206"/>
    </row>
    <row r="8" spans="1:9" ht="18" customHeight="1" x14ac:dyDescent="0.3">
      <c r="A8" s="409">
        <v>1</v>
      </c>
      <c r="B8" s="347" t="s">
        <v>195</v>
      </c>
      <c r="C8" s="348" t="s">
        <v>261</v>
      </c>
      <c r="D8" s="407">
        <v>827040401</v>
      </c>
      <c r="E8" s="355">
        <v>500</v>
      </c>
      <c r="F8" s="355">
        <f>G8*2</f>
        <v>1040</v>
      </c>
      <c r="G8" s="349">
        <f>E8+(0.04*E8)</f>
        <v>520</v>
      </c>
      <c r="H8" s="350"/>
      <c r="I8" s="206"/>
    </row>
    <row r="9" spans="1:9" ht="20.25" customHeight="1" x14ac:dyDescent="0.3">
      <c r="A9" s="409">
        <v>2</v>
      </c>
      <c r="B9" s="351" t="s">
        <v>195</v>
      </c>
      <c r="C9" s="352" t="s">
        <v>196</v>
      </c>
      <c r="D9" s="407">
        <v>827039500</v>
      </c>
      <c r="E9" s="355">
        <v>500</v>
      </c>
      <c r="F9" s="355">
        <f t="shared" ref="F9:F13" si="0">G9*2</f>
        <v>1040</v>
      </c>
      <c r="G9" s="349">
        <f t="shared" ref="G9:G13" si="1">E9+(0.04*E9)</f>
        <v>520</v>
      </c>
      <c r="H9" s="350"/>
      <c r="I9" s="206"/>
    </row>
    <row r="10" spans="1:9" ht="20.25" customHeight="1" x14ac:dyDescent="0.3">
      <c r="A10" s="409">
        <v>3</v>
      </c>
      <c r="B10" s="347" t="s">
        <v>198</v>
      </c>
      <c r="C10" s="348" t="s">
        <v>199</v>
      </c>
      <c r="D10" s="407">
        <v>827040053</v>
      </c>
      <c r="E10" s="355">
        <v>500</v>
      </c>
      <c r="F10" s="355">
        <f t="shared" si="0"/>
        <v>1040</v>
      </c>
      <c r="G10" s="349">
        <f t="shared" si="1"/>
        <v>520</v>
      </c>
      <c r="H10" s="350"/>
      <c r="I10" s="206"/>
    </row>
    <row r="11" spans="1:9" ht="20.25" customHeight="1" x14ac:dyDescent="0.3">
      <c r="A11" s="409">
        <v>4</v>
      </c>
      <c r="B11" s="347" t="s">
        <v>198</v>
      </c>
      <c r="C11" s="348" t="s">
        <v>200</v>
      </c>
      <c r="D11" s="407">
        <v>827040096</v>
      </c>
      <c r="E11" s="355">
        <v>500</v>
      </c>
      <c r="F11" s="355">
        <f t="shared" si="0"/>
        <v>1040</v>
      </c>
      <c r="G11" s="349">
        <f t="shared" si="1"/>
        <v>520</v>
      </c>
      <c r="H11" s="350"/>
      <c r="I11" s="206"/>
    </row>
    <row r="12" spans="1:9" ht="20.25" customHeight="1" x14ac:dyDescent="0.3">
      <c r="A12" s="409">
        <v>5</v>
      </c>
      <c r="B12" s="347" t="s">
        <v>201</v>
      </c>
      <c r="C12" s="348" t="s">
        <v>202</v>
      </c>
      <c r="D12" s="407">
        <v>827040568</v>
      </c>
      <c r="E12" s="355">
        <v>720</v>
      </c>
      <c r="F12" s="355">
        <f t="shared" si="0"/>
        <v>1497.6</v>
      </c>
      <c r="G12" s="349">
        <f t="shared" si="1"/>
        <v>748.8</v>
      </c>
      <c r="H12" s="350"/>
      <c r="I12" s="206"/>
    </row>
    <row r="13" spans="1:9" ht="20.25" customHeight="1" x14ac:dyDescent="0.3">
      <c r="A13" s="409">
        <v>6</v>
      </c>
      <c r="B13" s="347" t="s">
        <v>201</v>
      </c>
      <c r="C13" s="348" t="s">
        <v>203</v>
      </c>
      <c r="D13" s="407">
        <v>827040541</v>
      </c>
      <c r="E13" s="355">
        <v>720</v>
      </c>
      <c r="F13" s="355">
        <f t="shared" si="0"/>
        <v>1497.6</v>
      </c>
      <c r="G13" s="349">
        <f t="shared" si="1"/>
        <v>748.8</v>
      </c>
      <c r="H13" s="350"/>
      <c r="I13" s="206"/>
    </row>
    <row r="14" spans="1:9" ht="18.75" customHeight="1" x14ac:dyDescent="0.3">
      <c r="A14" s="123">
        <v>7</v>
      </c>
      <c r="B14" s="347" t="s">
        <v>204</v>
      </c>
      <c r="C14" s="348" t="s">
        <v>205</v>
      </c>
      <c r="D14" s="407">
        <v>827040347</v>
      </c>
      <c r="E14" s="355">
        <v>560</v>
      </c>
      <c r="F14" s="355">
        <v>1497.6</v>
      </c>
      <c r="G14" s="349">
        <v>748.8</v>
      </c>
      <c r="H14" s="346"/>
      <c r="I14" s="206"/>
    </row>
    <row r="15" spans="1:9" ht="18" customHeight="1" x14ac:dyDescent="0.3">
      <c r="A15" s="123">
        <v>8</v>
      </c>
      <c r="B15" s="347" t="s">
        <v>204</v>
      </c>
      <c r="C15" s="348" t="s">
        <v>493</v>
      </c>
      <c r="D15" s="407">
        <v>827040576</v>
      </c>
      <c r="E15" s="355">
        <v>560</v>
      </c>
      <c r="F15" s="355">
        <v>1497.6</v>
      </c>
      <c r="G15" s="349">
        <v>748.8</v>
      </c>
      <c r="H15" s="346"/>
      <c r="I15" s="206"/>
    </row>
    <row r="16" spans="1:9" ht="15.75" x14ac:dyDescent="0.25">
      <c r="B16" s="288"/>
      <c r="C16" s="353" t="s">
        <v>486</v>
      </c>
      <c r="D16" s="353"/>
      <c r="E16" s="354">
        <f>SUM(E8:E15)</f>
        <v>4560</v>
      </c>
      <c r="F16" s="354"/>
      <c r="G16" s="354">
        <f>SUM(G8:G15)</f>
        <v>5075.2000000000007</v>
      </c>
      <c r="H16" s="353"/>
      <c r="I16" s="206"/>
    </row>
    <row r="17" spans="2:9" ht="15.75" x14ac:dyDescent="0.25">
      <c r="B17" s="288"/>
      <c r="C17" s="230"/>
      <c r="D17" s="230"/>
      <c r="E17" s="231"/>
      <c r="F17" s="231"/>
      <c r="G17" s="231"/>
      <c r="H17" s="206"/>
      <c r="I17" s="206"/>
    </row>
    <row r="18" spans="2:9" ht="31.15" customHeight="1" x14ac:dyDescent="0.25">
      <c r="B18" s="288"/>
      <c r="C18" s="545" t="s">
        <v>197</v>
      </c>
      <c r="D18" s="545"/>
      <c r="E18" s="233"/>
      <c r="F18" s="546" t="s">
        <v>521</v>
      </c>
      <c r="G18" s="546"/>
      <c r="H18" s="546"/>
      <c r="I18" s="232"/>
    </row>
    <row r="19" spans="2:9" ht="15.75" x14ac:dyDescent="0.25">
      <c r="B19" s="288"/>
      <c r="C19" s="206"/>
      <c r="D19" s="206"/>
      <c r="E19" s="234"/>
      <c r="F19" s="234"/>
      <c r="G19" s="234"/>
      <c r="H19" s="206"/>
      <c r="I19" s="206"/>
    </row>
    <row r="20" spans="2:9" ht="15.75" x14ac:dyDescent="0.25">
      <c r="B20" s="288"/>
      <c r="C20" s="206"/>
      <c r="D20" s="206"/>
      <c r="E20" s="234"/>
      <c r="F20" s="234"/>
      <c r="G20" s="234"/>
      <c r="H20" s="206"/>
      <c r="I20" s="206"/>
    </row>
    <row r="21" spans="2:9" ht="15.75" x14ac:dyDescent="0.25">
      <c r="B21" s="288"/>
      <c r="C21" s="543" t="s">
        <v>538</v>
      </c>
      <c r="D21" s="543"/>
      <c r="F21" s="544" t="s">
        <v>467</v>
      </c>
      <c r="G21" s="544"/>
      <c r="H21" s="544"/>
      <c r="I21" s="206"/>
    </row>
    <row r="22" spans="2:9" x14ac:dyDescent="0.25">
      <c r="C22" s="103"/>
      <c r="D22" s="373"/>
      <c r="E22" s="104"/>
      <c r="F22" s="104"/>
      <c r="G22" s="104"/>
    </row>
    <row r="23" spans="2:9" x14ac:dyDescent="0.25">
      <c r="C23" s="103"/>
      <c r="D23" s="373"/>
      <c r="E23" s="104"/>
      <c r="F23" s="104"/>
      <c r="G23" s="104"/>
    </row>
    <row r="24" spans="2:9" x14ac:dyDescent="0.25">
      <c r="C24" s="103"/>
      <c r="D24" s="373"/>
      <c r="E24" s="104"/>
      <c r="F24" s="104"/>
      <c r="G24" s="104"/>
    </row>
    <row r="25" spans="2:9" ht="22.5" customHeight="1" x14ac:dyDescent="0.25">
      <c r="C25" s="103"/>
      <c r="D25" s="373"/>
      <c r="E25" s="104"/>
      <c r="F25" s="104"/>
      <c r="G25" s="104"/>
    </row>
    <row r="26" spans="2:9" x14ac:dyDescent="0.25">
      <c r="C26" s="103"/>
      <c r="D26" s="373"/>
      <c r="E26" s="104"/>
      <c r="F26" s="104"/>
      <c r="G26" s="104"/>
    </row>
    <row r="27" spans="2:9" x14ac:dyDescent="0.25">
      <c r="C27" s="103"/>
      <c r="D27" s="373"/>
      <c r="E27" s="104"/>
      <c r="F27" s="104"/>
      <c r="G27" s="104"/>
    </row>
    <row r="28" spans="2:9" x14ac:dyDescent="0.25">
      <c r="C28" s="103"/>
      <c r="D28" s="373"/>
      <c r="E28" s="104"/>
      <c r="F28" s="104"/>
      <c r="G28" s="104"/>
    </row>
    <row r="29" spans="2:9" x14ac:dyDescent="0.25">
      <c r="C29" s="103"/>
      <c r="D29" s="373"/>
      <c r="E29" s="104"/>
      <c r="F29" s="104"/>
      <c r="G29" s="104"/>
    </row>
    <row r="30" spans="2:9" x14ac:dyDescent="0.25">
      <c r="C30" s="103"/>
      <c r="D30" s="373"/>
      <c r="E30" s="104"/>
      <c r="F30" s="104"/>
      <c r="G30" s="104"/>
    </row>
    <row r="31" spans="2:9" x14ac:dyDescent="0.25">
      <c r="C31" s="103"/>
      <c r="D31" s="373"/>
      <c r="E31" s="104"/>
      <c r="F31" s="104"/>
      <c r="G31" s="104"/>
    </row>
    <row r="32" spans="2:9" ht="20.25" customHeight="1" x14ac:dyDescent="0.25">
      <c r="C32" s="103"/>
      <c r="D32" s="373"/>
      <c r="E32" s="104"/>
      <c r="F32" s="104"/>
      <c r="G32" s="104"/>
    </row>
    <row r="33" spans="1:7" ht="16.5" customHeight="1" x14ac:dyDescent="0.25">
      <c r="C33" s="103"/>
      <c r="D33" s="373"/>
      <c r="E33" s="104"/>
      <c r="F33" s="104"/>
      <c r="G33" s="104"/>
    </row>
    <row r="34" spans="1:7" ht="16.5" customHeight="1" x14ac:dyDescent="0.25">
      <c r="C34" s="103"/>
      <c r="D34" s="373"/>
      <c r="E34" s="104"/>
      <c r="F34" s="104"/>
      <c r="G34" s="104"/>
    </row>
    <row r="35" spans="1:7" ht="16.5" customHeight="1" x14ac:dyDescent="0.25">
      <c r="C35" s="103"/>
      <c r="D35" s="373"/>
      <c r="E35" s="104"/>
      <c r="F35" s="104"/>
      <c r="G35" s="104"/>
    </row>
    <row r="36" spans="1:7" ht="16.5" customHeight="1" x14ac:dyDescent="0.25">
      <c r="C36" s="103"/>
      <c r="D36" s="373"/>
      <c r="E36" s="104"/>
      <c r="F36" s="104"/>
      <c r="G36" s="104"/>
    </row>
    <row r="37" spans="1:7" ht="16.5" customHeight="1" x14ac:dyDescent="0.25">
      <c r="A37"/>
      <c r="B37"/>
    </row>
    <row r="38" spans="1:7" ht="16.5" customHeight="1" x14ac:dyDescent="0.25">
      <c r="A38"/>
      <c r="B38"/>
    </row>
    <row r="39" spans="1:7" ht="16.5" customHeight="1" x14ac:dyDescent="0.25">
      <c r="A39"/>
      <c r="B39"/>
    </row>
    <row r="40" spans="1:7" ht="38.25" customHeight="1" x14ac:dyDescent="0.25">
      <c r="A40"/>
      <c r="B40"/>
    </row>
    <row r="41" spans="1:7" x14ac:dyDescent="0.25">
      <c r="A41"/>
      <c r="B41"/>
    </row>
    <row r="42" spans="1:7" x14ac:dyDescent="0.25">
      <c r="A42"/>
      <c r="B42"/>
    </row>
    <row r="43" spans="1:7" x14ac:dyDescent="0.25">
      <c r="A43"/>
      <c r="B43"/>
    </row>
    <row r="44" spans="1:7" x14ac:dyDescent="0.25">
      <c r="A44"/>
      <c r="B44"/>
    </row>
    <row r="45" spans="1:7" x14ac:dyDescent="0.25">
      <c r="A45"/>
      <c r="B45"/>
    </row>
    <row r="46" spans="1:7" x14ac:dyDescent="0.25">
      <c r="A46"/>
      <c r="B46"/>
    </row>
    <row r="47" spans="1:7" x14ac:dyDescent="0.25">
      <c r="A47"/>
      <c r="B47"/>
    </row>
    <row r="48" spans="1:7" x14ac:dyDescent="0.25">
      <c r="A48"/>
      <c r="B48"/>
    </row>
    <row r="49" spans="1:2" ht="20.25" customHeight="1" x14ac:dyDescent="0.25">
      <c r="A49"/>
      <c r="B49"/>
    </row>
    <row r="50" spans="1:2" ht="20.25" customHeight="1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ht="15.75" x14ac:dyDescent="0.25">
      <c r="A54" s="232"/>
      <c r="B54"/>
    </row>
    <row r="55" spans="1:2" ht="15.75" x14ac:dyDescent="0.25">
      <c r="A55" s="206"/>
      <c r="B55"/>
    </row>
    <row r="56" spans="1:2" ht="15.75" x14ac:dyDescent="0.25">
      <c r="A56" s="206"/>
      <c r="B56"/>
    </row>
    <row r="57" spans="1:2" ht="15.75" x14ac:dyDescent="0.25">
      <c r="A57" s="206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ht="3" customHeight="1" x14ac:dyDescent="0.25">
      <c r="A72"/>
      <c r="B72"/>
    </row>
    <row r="73" spans="1:2" hidden="1" x14ac:dyDescent="0.25">
      <c r="A73"/>
      <c r="B73"/>
    </row>
    <row r="74" spans="1:2" hidden="1" x14ac:dyDescent="0.25">
      <c r="A74"/>
      <c r="B74"/>
    </row>
    <row r="75" spans="1:2" hidden="1" x14ac:dyDescent="0.25">
      <c r="A75"/>
      <c r="B75"/>
    </row>
    <row r="76" spans="1:2" hidden="1" x14ac:dyDescent="0.25">
      <c r="A76"/>
      <c r="B76"/>
    </row>
    <row r="77" spans="1:2" hidden="1" x14ac:dyDescent="0.25">
      <c r="A77"/>
      <c r="B77"/>
    </row>
    <row r="78" spans="1:2" hidden="1" x14ac:dyDescent="0.25">
      <c r="A78"/>
      <c r="B78"/>
    </row>
    <row r="79" spans="1:2" hidden="1" x14ac:dyDescent="0.25">
      <c r="A79"/>
      <c r="B79"/>
    </row>
    <row r="80" spans="1:2" ht="9.75" hidden="1" customHeight="1" x14ac:dyDescent="0.25">
      <c r="A80"/>
      <c r="B80"/>
    </row>
    <row r="81" spans="1:2" hidden="1" x14ac:dyDescent="0.25">
      <c r="A81"/>
      <c r="B81"/>
    </row>
    <row r="82" spans="1:2" hidden="1" x14ac:dyDescent="0.25">
      <c r="A82"/>
      <c r="B82"/>
    </row>
    <row r="83" spans="1:2" hidden="1" x14ac:dyDescent="0.25">
      <c r="A83"/>
      <c r="B83"/>
    </row>
    <row r="84" spans="1:2" hidden="1" x14ac:dyDescent="0.25">
      <c r="A84"/>
      <c r="B84"/>
    </row>
    <row r="85" spans="1:2" hidden="1" x14ac:dyDescent="0.25">
      <c r="A85"/>
      <c r="B85"/>
    </row>
    <row r="86" spans="1:2" hidden="1" x14ac:dyDescent="0.25">
      <c r="A86"/>
      <c r="B86"/>
    </row>
    <row r="87" spans="1:2" hidden="1" x14ac:dyDescent="0.25">
      <c r="A87"/>
      <c r="B87"/>
    </row>
    <row r="88" spans="1:2" hidden="1" x14ac:dyDescent="0.25">
      <c r="A88"/>
      <c r="B88"/>
    </row>
    <row r="89" spans="1:2" hidden="1" x14ac:dyDescent="0.25">
      <c r="A89"/>
      <c r="B89"/>
    </row>
    <row r="90" spans="1:2" hidden="1" x14ac:dyDescent="0.25">
      <c r="A90"/>
      <c r="B90"/>
    </row>
    <row r="91" spans="1:2" hidden="1" x14ac:dyDescent="0.25">
      <c r="A91"/>
      <c r="B91"/>
    </row>
    <row r="92" spans="1:2" hidden="1" x14ac:dyDescent="0.25">
      <c r="A92"/>
      <c r="B92"/>
    </row>
    <row r="93" spans="1:2" hidden="1" x14ac:dyDescent="0.25">
      <c r="A93"/>
      <c r="B93"/>
    </row>
    <row r="94" spans="1:2" hidden="1" x14ac:dyDescent="0.25">
      <c r="A94"/>
      <c r="B94"/>
    </row>
    <row r="95" spans="1:2" hidden="1" x14ac:dyDescent="0.25">
      <c r="A95"/>
      <c r="B95"/>
    </row>
    <row r="96" spans="1:2" hidden="1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ht="18" customHeight="1" x14ac:dyDescent="0.25">
      <c r="A110"/>
      <c r="B110"/>
    </row>
    <row r="111" spans="1:2" ht="18" customHeight="1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ht="15.75" x14ac:dyDescent="0.25">
      <c r="A115" s="232"/>
      <c r="B115"/>
    </row>
    <row r="116" spans="1:2" ht="15.75" x14ac:dyDescent="0.25">
      <c r="A116" s="206"/>
      <c r="B116"/>
    </row>
    <row r="117" spans="1:2" ht="15.75" x14ac:dyDescent="0.25">
      <c r="A117" s="206"/>
      <c r="B117"/>
    </row>
    <row r="118" spans="1:2" ht="15.75" x14ac:dyDescent="0.25">
      <c r="A118" s="206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ht="16.5" customHeight="1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ht="15.75" x14ac:dyDescent="0.25">
      <c r="A147" s="206"/>
      <c r="B147"/>
    </row>
    <row r="148" spans="1:2" ht="21.75" customHeight="1" x14ac:dyDescent="0.25">
      <c r="A148" s="206"/>
      <c r="B148"/>
    </row>
    <row r="149" spans="1:2" ht="21.75" customHeight="1" x14ac:dyDescent="0.25">
      <c r="A149" s="206"/>
      <c r="B149"/>
    </row>
    <row r="150" spans="1:2" ht="15.75" x14ac:dyDescent="0.25">
      <c r="A150" s="206"/>
      <c r="B150"/>
    </row>
    <row r="151" spans="1:2" ht="15.75" x14ac:dyDescent="0.25">
      <c r="A151" s="206"/>
      <c r="B151"/>
    </row>
    <row r="152" spans="1:2" ht="15.75" x14ac:dyDescent="0.25">
      <c r="A152" s="228"/>
      <c r="B152"/>
    </row>
    <row r="153" spans="1:2" ht="15.75" x14ac:dyDescent="0.25">
      <c r="A153" s="236"/>
      <c r="B153"/>
    </row>
    <row r="154" spans="1:2" ht="15.75" x14ac:dyDescent="0.25">
      <c r="A154" s="235"/>
      <c r="B154"/>
    </row>
    <row r="155" spans="1:2" ht="15.75" x14ac:dyDescent="0.25">
      <c r="A155" s="229"/>
      <c r="B155"/>
    </row>
    <row r="156" spans="1:2" ht="15.75" x14ac:dyDescent="0.25">
      <c r="A156" s="206"/>
      <c r="B156"/>
    </row>
    <row r="157" spans="1:2" ht="15.75" x14ac:dyDescent="0.25">
      <c r="A157" s="206"/>
      <c r="B157"/>
    </row>
    <row r="158" spans="1:2" ht="15.75" x14ac:dyDescent="0.25">
      <c r="A158" s="232"/>
      <c r="B158"/>
    </row>
    <row r="159" spans="1:2" ht="15.75" x14ac:dyDescent="0.25">
      <c r="A159" s="206"/>
      <c r="B159"/>
    </row>
    <row r="160" spans="1:2" ht="15.75" x14ac:dyDescent="0.25">
      <c r="A160" s="206"/>
      <c r="B160"/>
    </row>
    <row r="161" spans="1:2" ht="15.75" x14ac:dyDescent="0.25">
      <c r="A161" s="206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ht="15.75" x14ac:dyDescent="0.25">
      <c r="A171" s="206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4" spans="1:2" ht="27" customHeight="1" x14ac:dyDescent="0.25"/>
    <row r="185" spans="1:2" ht="27" hidden="1" customHeight="1" x14ac:dyDescent="0.25"/>
    <row r="186" spans="1:2" ht="27" customHeight="1" x14ac:dyDescent="0.25"/>
    <row r="187" spans="1:2" ht="27" customHeight="1" x14ac:dyDescent="0.25"/>
    <row r="188" spans="1:2" ht="27" customHeight="1" x14ac:dyDescent="0.25"/>
    <row r="189" spans="1:2" ht="27" customHeight="1" x14ac:dyDescent="0.25"/>
    <row r="190" spans="1:2" ht="27" customHeight="1" x14ac:dyDescent="0.25"/>
    <row r="191" spans="1:2" ht="27" customHeight="1" x14ac:dyDescent="0.25"/>
    <row r="192" spans="1:2" ht="27" customHeight="1" x14ac:dyDescent="0.25"/>
    <row r="193" ht="40.5" customHeight="1" x14ac:dyDescent="0.25"/>
    <row r="194" ht="40.5" customHeight="1" x14ac:dyDescent="0.25"/>
    <row r="195" ht="40.5" customHeight="1" x14ac:dyDescent="0.25"/>
    <row r="196" ht="19.5" customHeight="1" x14ac:dyDescent="0.25"/>
    <row r="197" ht="19.5" customHeight="1" x14ac:dyDescent="0.25"/>
    <row r="198" ht="19.5" customHeight="1" x14ac:dyDescent="0.25"/>
    <row r="199" ht="19.5" customHeight="1" x14ac:dyDescent="0.25"/>
    <row r="200" ht="19.5" customHeight="1" x14ac:dyDescent="0.25"/>
    <row r="201" ht="8.25" hidden="1" customHeight="1" x14ac:dyDescent="0.25"/>
    <row r="202" ht="11.25" hidden="1" customHeight="1" x14ac:dyDescent="0.25"/>
    <row r="203" ht="45.75" customHeight="1" x14ac:dyDescent="0.25"/>
  </sheetData>
  <mergeCells count="12">
    <mergeCell ref="A6:A7"/>
    <mergeCell ref="B6:B7"/>
    <mergeCell ref="C6:C7"/>
    <mergeCell ref="D6:D7"/>
    <mergeCell ref="H6:H7"/>
    <mergeCell ref="B3:I3"/>
    <mergeCell ref="B4:I4"/>
    <mergeCell ref="B5:H5"/>
    <mergeCell ref="C21:D21"/>
    <mergeCell ref="F21:H21"/>
    <mergeCell ref="C18:D18"/>
    <mergeCell ref="F18:H18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K20" sqref="K20"/>
    </sheetView>
  </sheetViews>
  <sheetFormatPr baseColWidth="10" defaultRowHeight="15" x14ac:dyDescent="0.25"/>
  <cols>
    <col min="1" max="1" width="7.140625" customWidth="1"/>
    <col min="2" max="2" width="29.5703125" customWidth="1"/>
    <col min="3" max="3" width="15.85546875" customWidth="1"/>
    <col min="4" max="5" width="14.5703125" customWidth="1"/>
    <col min="7" max="7" width="34.85546875" customWidth="1"/>
  </cols>
  <sheetData>
    <row r="1" spans="1:7" ht="20.25" x14ac:dyDescent="0.25">
      <c r="A1" s="554" t="s">
        <v>524</v>
      </c>
      <c r="B1" s="554"/>
      <c r="C1" s="554"/>
      <c r="D1" s="554"/>
      <c r="E1" s="554"/>
      <c r="F1" s="554"/>
      <c r="G1" s="554"/>
    </row>
    <row r="2" spans="1:7" x14ac:dyDescent="0.25">
      <c r="A2" s="479" t="s">
        <v>525</v>
      </c>
      <c r="B2" s="480"/>
      <c r="C2" s="481"/>
      <c r="D2" s="482"/>
      <c r="E2" s="480"/>
      <c r="F2" s="483"/>
      <c r="G2" s="480"/>
    </row>
    <row r="3" spans="1:7" ht="15.75" thickBot="1" x14ac:dyDescent="0.3">
      <c r="A3" s="555" t="s">
        <v>542</v>
      </c>
      <c r="B3" s="555"/>
      <c r="C3" s="555"/>
      <c r="D3" s="555"/>
      <c r="E3" s="555"/>
      <c r="F3" s="555"/>
      <c r="G3" s="555"/>
    </row>
    <row r="4" spans="1:7" ht="36" x14ac:dyDescent="0.25">
      <c r="A4" s="300"/>
      <c r="B4" s="301" t="s">
        <v>3</v>
      </c>
      <c r="C4" s="301" t="s">
        <v>177</v>
      </c>
      <c r="D4" s="301" t="s">
        <v>526</v>
      </c>
      <c r="E4" s="462" t="s">
        <v>488</v>
      </c>
      <c r="F4" s="301" t="s">
        <v>394</v>
      </c>
      <c r="G4" s="313" t="s">
        <v>180</v>
      </c>
    </row>
    <row r="5" spans="1:7" x14ac:dyDescent="0.25">
      <c r="A5" s="556" t="s">
        <v>527</v>
      </c>
      <c r="B5" s="557"/>
      <c r="C5" s="557"/>
      <c r="D5" s="557"/>
      <c r="E5" s="557"/>
      <c r="F5" s="557"/>
      <c r="G5" s="558"/>
    </row>
    <row r="6" spans="1:7" ht="24" x14ac:dyDescent="0.25">
      <c r="A6" s="367">
        <v>1</v>
      </c>
      <c r="B6" s="358" t="s">
        <v>528</v>
      </c>
      <c r="C6" s="290" t="s">
        <v>529</v>
      </c>
      <c r="D6" s="463"/>
      <c r="E6" s="464">
        <v>827041343</v>
      </c>
      <c r="F6" s="291">
        <v>4200</v>
      </c>
      <c r="G6" s="305"/>
    </row>
    <row r="7" spans="1:7" ht="24" x14ac:dyDescent="0.25">
      <c r="A7" s="304">
        <f t="shared" ref="A7:A18" si="0">SUM(A6+1)</f>
        <v>2</v>
      </c>
      <c r="B7" s="289" t="s">
        <v>530</v>
      </c>
      <c r="C7" s="290" t="s">
        <v>531</v>
      </c>
      <c r="D7" s="463"/>
      <c r="E7" s="464">
        <v>827039047</v>
      </c>
      <c r="F7" s="291">
        <v>4000</v>
      </c>
      <c r="G7" s="305"/>
    </row>
    <row r="8" spans="1:7" ht="27" customHeight="1" x14ac:dyDescent="0.25">
      <c r="A8" s="304">
        <f t="shared" si="0"/>
        <v>3</v>
      </c>
      <c r="B8" s="358" t="s">
        <v>532</v>
      </c>
      <c r="C8" s="290" t="s">
        <v>533</v>
      </c>
      <c r="D8" s="463"/>
      <c r="E8" s="464">
        <v>827039977</v>
      </c>
      <c r="F8" s="291">
        <v>2700</v>
      </c>
      <c r="G8" s="305"/>
    </row>
    <row r="9" spans="1:7" ht="24" x14ac:dyDescent="0.25">
      <c r="A9" s="304">
        <f t="shared" si="0"/>
        <v>4</v>
      </c>
      <c r="B9" s="289" t="s">
        <v>534</v>
      </c>
      <c r="C9" s="290" t="s">
        <v>535</v>
      </c>
      <c r="D9" s="463"/>
      <c r="E9" s="464">
        <v>827140910</v>
      </c>
      <c r="F9" s="291">
        <v>6200</v>
      </c>
      <c r="G9" s="305"/>
    </row>
    <row r="10" spans="1:7" ht="24" x14ac:dyDescent="0.25">
      <c r="A10" s="304">
        <f t="shared" si="0"/>
        <v>5</v>
      </c>
      <c r="B10" s="289" t="s">
        <v>240</v>
      </c>
      <c r="C10" s="290" t="s">
        <v>529</v>
      </c>
      <c r="D10" s="463"/>
      <c r="E10" s="465">
        <v>828528580</v>
      </c>
      <c r="F10" s="291">
        <v>5200</v>
      </c>
      <c r="G10" s="305"/>
    </row>
    <row r="11" spans="1:7" x14ac:dyDescent="0.25">
      <c r="A11" s="304">
        <f t="shared" si="0"/>
        <v>6</v>
      </c>
      <c r="B11" s="289"/>
      <c r="C11" s="290"/>
      <c r="D11" s="463"/>
      <c r="E11" s="466"/>
      <c r="F11" s="291"/>
      <c r="G11" s="305"/>
    </row>
    <row r="12" spans="1:7" x14ac:dyDescent="0.25">
      <c r="A12" s="304">
        <v>7</v>
      </c>
      <c r="B12" s="358"/>
      <c r="C12" s="290"/>
      <c r="D12" s="463"/>
      <c r="E12" s="466"/>
      <c r="F12" s="291"/>
      <c r="G12" s="305"/>
    </row>
    <row r="13" spans="1:7" x14ac:dyDescent="0.25">
      <c r="A13" s="304">
        <v>8</v>
      </c>
      <c r="B13" s="289"/>
      <c r="C13" s="290"/>
      <c r="D13" s="463"/>
      <c r="E13" s="466"/>
      <c r="F13" s="291"/>
      <c r="G13" s="305"/>
    </row>
    <row r="14" spans="1:7" x14ac:dyDescent="0.25">
      <c r="A14" s="304">
        <f t="shared" si="0"/>
        <v>9</v>
      </c>
      <c r="B14" s="289"/>
      <c r="C14" s="290"/>
      <c r="D14" s="463"/>
      <c r="E14" s="466"/>
      <c r="F14" s="291"/>
      <c r="G14" s="305"/>
    </row>
    <row r="15" spans="1:7" x14ac:dyDescent="0.25">
      <c r="A15" s="304">
        <v>10</v>
      </c>
      <c r="B15" s="289"/>
      <c r="C15" s="290"/>
      <c r="D15" s="463"/>
      <c r="E15" s="466"/>
      <c r="F15" s="291"/>
      <c r="G15" s="305"/>
    </row>
    <row r="16" spans="1:7" x14ac:dyDescent="0.25">
      <c r="A16" s="304">
        <v>11</v>
      </c>
      <c r="B16" s="289"/>
      <c r="C16" s="290"/>
      <c r="D16" s="463"/>
      <c r="E16" s="466"/>
      <c r="F16" s="291"/>
      <c r="G16" s="305"/>
    </row>
    <row r="17" spans="1:7" x14ac:dyDescent="0.25">
      <c r="A17" s="304">
        <v>12</v>
      </c>
      <c r="B17" s="289"/>
      <c r="C17" s="290"/>
      <c r="D17" s="463"/>
      <c r="E17" s="466"/>
      <c r="F17" s="291"/>
      <c r="G17" s="305"/>
    </row>
    <row r="18" spans="1:7" x14ac:dyDescent="0.25">
      <c r="A18" s="304">
        <f t="shared" si="0"/>
        <v>13</v>
      </c>
      <c r="B18" s="289"/>
      <c r="C18" s="290"/>
      <c r="D18" s="463"/>
      <c r="E18" s="466"/>
      <c r="F18" s="291"/>
      <c r="G18" s="305"/>
    </row>
    <row r="19" spans="1:7" x14ac:dyDescent="0.25">
      <c r="A19" s="304">
        <v>14</v>
      </c>
      <c r="B19" s="289"/>
      <c r="C19" s="290"/>
      <c r="D19" s="463"/>
      <c r="E19" s="466"/>
      <c r="F19" s="291"/>
      <c r="G19" s="305"/>
    </row>
    <row r="20" spans="1:7" x14ac:dyDescent="0.25">
      <c r="A20" s="467">
        <v>15</v>
      </c>
      <c r="B20" s="468"/>
      <c r="C20" s="469"/>
      <c r="D20" s="470"/>
      <c r="E20" s="471"/>
      <c r="F20" s="291"/>
      <c r="G20" s="305"/>
    </row>
    <row r="21" spans="1:7" ht="15.75" thickBot="1" x14ac:dyDescent="0.3">
      <c r="A21" s="472"/>
      <c r="B21" s="473" t="s">
        <v>536</v>
      </c>
      <c r="C21" s="474"/>
      <c r="D21" s="475"/>
      <c r="E21" s="363"/>
      <c r="F21" s="363">
        <f>SUM(F6:F20)</f>
        <v>22300</v>
      </c>
      <c r="G21" s="476"/>
    </row>
    <row r="22" spans="1:7" x14ac:dyDescent="0.25">
      <c r="F22" s="457"/>
      <c r="G22" s="237"/>
    </row>
    <row r="23" spans="1:7" ht="15.75" x14ac:dyDescent="0.25">
      <c r="A23" s="493" t="s">
        <v>186</v>
      </c>
      <c r="B23" s="493"/>
      <c r="C23" s="493"/>
      <c r="D23" s="297"/>
      <c r="E23" s="493" t="s">
        <v>521</v>
      </c>
      <c r="F23" s="493"/>
      <c r="G23" s="493"/>
    </row>
    <row r="24" spans="1:7" ht="15.75" x14ac:dyDescent="0.25">
      <c r="A24" s="455"/>
      <c r="B24" s="455"/>
      <c r="C24" s="455"/>
      <c r="D24" s="455"/>
      <c r="E24" s="231"/>
      <c r="F24" s="295"/>
      <c r="G24" s="296"/>
    </row>
    <row r="25" spans="1:7" ht="15.75" x14ac:dyDescent="0.25">
      <c r="A25" s="455"/>
      <c r="B25" s="494"/>
      <c r="C25" s="494"/>
      <c r="D25" s="455"/>
      <c r="E25" s="494"/>
      <c r="F25" s="494"/>
      <c r="G25" s="494"/>
    </row>
    <row r="26" spans="1:7" ht="15.75" x14ac:dyDescent="0.25">
      <c r="A26" s="553" t="s">
        <v>538</v>
      </c>
      <c r="B26" s="553"/>
      <c r="C26" s="553"/>
      <c r="D26" s="297"/>
      <c r="E26" s="553" t="s">
        <v>467</v>
      </c>
      <c r="F26" s="553"/>
      <c r="G26" s="553"/>
    </row>
  </sheetData>
  <mergeCells count="9">
    <mergeCell ref="A26:C26"/>
    <mergeCell ref="E26:G26"/>
    <mergeCell ref="A1:G1"/>
    <mergeCell ref="A3:G3"/>
    <mergeCell ref="A5:G5"/>
    <mergeCell ref="A23:C23"/>
    <mergeCell ref="E23:G23"/>
    <mergeCell ref="B25:C25"/>
    <mergeCell ref="E25:G25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1"/>
  <sheetViews>
    <sheetView topLeftCell="A185" zoomScaleNormal="100" workbookViewId="0">
      <selection activeCell="B210" sqref="B210"/>
    </sheetView>
  </sheetViews>
  <sheetFormatPr baseColWidth="10" defaultRowHeight="15" x14ac:dyDescent="0.25"/>
  <cols>
    <col min="1" max="1" width="44.5703125" style="2" customWidth="1"/>
    <col min="2" max="2" width="30.140625" style="2" customWidth="1"/>
    <col min="3" max="3" width="15.42578125" style="2" customWidth="1"/>
    <col min="4" max="4" width="12.140625" style="2" customWidth="1"/>
    <col min="5" max="5" width="10.28515625" style="2" customWidth="1"/>
    <col min="6" max="6" width="10.28515625" style="2" hidden="1" customWidth="1"/>
    <col min="7" max="7" width="11.140625" style="2" hidden="1" customWidth="1"/>
    <col min="8" max="8" width="11.5703125" style="2" customWidth="1"/>
    <col min="9" max="10" width="11.28515625" style="2" customWidth="1"/>
    <col min="11" max="11" width="9.85546875" style="2" customWidth="1"/>
    <col min="12" max="12" width="12.5703125" style="2" customWidth="1"/>
    <col min="13" max="13" width="11.28515625" style="2" customWidth="1"/>
    <col min="14" max="14" width="16.28515625" style="2" customWidth="1"/>
    <col min="15" max="15" width="20.28515625" style="2" customWidth="1"/>
    <col min="16" max="19" width="0" style="2" hidden="1" customWidth="1"/>
    <col min="20" max="20" width="15.7109375" style="161" hidden="1" customWidth="1"/>
    <col min="21" max="21" width="0" style="2" hidden="1" customWidth="1"/>
    <col min="22" max="22" width="12.5703125" style="2" bestFit="1" customWidth="1"/>
    <col min="23" max="23" width="12.140625" style="2" customWidth="1"/>
    <col min="24" max="252" width="11.42578125" style="2"/>
    <col min="253" max="253" width="38.28515625" style="2" customWidth="1"/>
    <col min="254" max="254" width="14.7109375" style="2" customWidth="1"/>
    <col min="255" max="255" width="14.85546875" style="2" customWidth="1"/>
    <col min="256" max="256" width="12.140625" style="2" customWidth="1"/>
    <col min="257" max="257" width="11.42578125" style="2" customWidth="1"/>
    <col min="258" max="259" width="0" style="2" hidden="1" customWidth="1"/>
    <col min="260" max="260" width="11.5703125" style="2" customWidth="1"/>
    <col min="261" max="261" width="9.85546875" style="2" customWidth="1"/>
    <col min="262" max="262" width="10.140625" style="2" customWidth="1"/>
    <col min="263" max="263" width="12.5703125" style="2" customWidth="1"/>
    <col min="264" max="264" width="11.28515625" style="2" customWidth="1"/>
    <col min="265" max="265" width="16.42578125" style="2" customWidth="1"/>
    <col min="266" max="266" width="23.42578125" style="2" customWidth="1"/>
    <col min="267" max="508" width="11.42578125" style="2"/>
    <col min="509" max="509" width="38.28515625" style="2" customWidth="1"/>
    <col min="510" max="510" width="14.7109375" style="2" customWidth="1"/>
    <col min="511" max="511" width="14.85546875" style="2" customWidth="1"/>
    <col min="512" max="512" width="12.140625" style="2" customWidth="1"/>
    <col min="513" max="513" width="11.42578125" style="2" customWidth="1"/>
    <col min="514" max="515" width="0" style="2" hidden="1" customWidth="1"/>
    <col min="516" max="516" width="11.5703125" style="2" customWidth="1"/>
    <col min="517" max="517" width="9.85546875" style="2" customWidth="1"/>
    <col min="518" max="518" width="10.140625" style="2" customWidth="1"/>
    <col min="519" max="519" width="12.5703125" style="2" customWidth="1"/>
    <col min="520" max="520" width="11.28515625" style="2" customWidth="1"/>
    <col min="521" max="521" width="16.42578125" style="2" customWidth="1"/>
    <col min="522" max="522" width="23.42578125" style="2" customWidth="1"/>
    <col min="523" max="764" width="11.42578125" style="2"/>
    <col min="765" max="765" width="38.28515625" style="2" customWidth="1"/>
    <col min="766" max="766" width="14.7109375" style="2" customWidth="1"/>
    <col min="767" max="767" width="14.85546875" style="2" customWidth="1"/>
    <col min="768" max="768" width="12.140625" style="2" customWidth="1"/>
    <col min="769" max="769" width="11.42578125" style="2" customWidth="1"/>
    <col min="770" max="771" width="0" style="2" hidden="1" customWidth="1"/>
    <col min="772" max="772" width="11.5703125" style="2" customWidth="1"/>
    <col min="773" max="773" width="9.85546875" style="2" customWidth="1"/>
    <col min="774" max="774" width="10.140625" style="2" customWidth="1"/>
    <col min="775" max="775" width="12.5703125" style="2" customWidth="1"/>
    <col min="776" max="776" width="11.28515625" style="2" customWidth="1"/>
    <col min="777" max="777" width="16.42578125" style="2" customWidth="1"/>
    <col min="778" max="778" width="23.42578125" style="2" customWidth="1"/>
    <col min="779" max="1020" width="11.42578125" style="2"/>
    <col min="1021" max="1021" width="38.28515625" style="2" customWidth="1"/>
    <col min="1022" max="1022" width="14.7109375" style="2" customWidth="1"/>
    <col min="1023" max="1023" width="14.85546875" style="2" customWidth="1"/>
    <col min="1024" max="1024" width="12.140625" style="2" customWidth="1"/>
    <col min="1025" max="1025" width="11.42578125" style="2" customWidth="1"/>
    <col min="1026" max="1027" width="0" style="2" hidden="1" customWidth="1"/>
    <col min="1028" max="1028" width="11.5703125" style="2" customWidth="1"/>
    <col min="1029" max="1029" width="9.85546875" style="2" customWidth="1"/>
    <col min="1030" max="1030" width="10.140625" style="2" customWidth="1"/>
    <col min="1031" max="1031" width="12.5703125" style="2" customWidth="1"/>
    <col min="1032" max="1032" width="11.28515625" style="2" customWidth="1"/>
    <col min="1033" max="1033" width="16.42578125" style="2" customWidth="1"/>
    <col min="1034" max="1034" width="23.42578125" style="2" customWidth="1"/>
    <col min="1035" max="1276" width="11.42578125" style="2"/>
    <col min="1277" max="1277" width="38.28515625" style="2" customWidth="1"/>
    <col min="1278" max="1278" width="14.7109375" style="2" customWidth="1"/>
    <col min="1279" max="1279" width="14.85546875" style="2" customWidth="1"/>
    <col min="1280" max="1280" width="12.140625" style="2" customWidth="1"/>
    <col min="1281" max="1281" width="11.42578125" style="2" customWidth="1"/>
    <col min="1282" max="1283" width="0" style="2" hidden="1" customWidth="1"/>
    <col min="1284" max="1284" width="11.5703125" style="2" customWidth="1"/>
    <col min="1285" max="1285" width="9.85546875" style="2" customWidth="1"/>
    <col min="1286" max="1286" width="10.140625" style="2" customWidth="1"/>
    <col min="1287" max="1287" width="12.5703125" style="2" customWidth="1"/>
    <col min="1288" max="1288" width="11.28515625" style="2" customWidth="1"/>
    <col min="1289" max="1289" width="16.42578125" style="2" customWidth="1"/>
    <col min="1290" max="1290" width="23.42578125" style="2" customWidth="1"/>
    <col min="1291" max="1532" width="11.42578125" style="2"/>
    <col min="1533" max="1533" width="38.28515625" style="2" customWidth="1"/>
    <col min="1534" max="1534" width="14.7109375" style="2" customWidth="1"/>
    <col min="1535" max="1535" width="14.85546875" style="2" customWidth="1"/>
    <col min="1536" max="1536" width="12.140625" style="2" customWidth="1"/>
    <col min="1537" max="1537" width="11.42578125" style="2" customWidth="1"/>
    <col min="1538" max="1539" width="0" style="2" hidden="1" customWidth="1"/>
    <col min="1540" max="1540" width="11.5703125" style="2" customWidth="1"/>
    <col min="1541" max="1541" width="9.85546875" style="2" customWidth="1"/>
    <col min="1542" max="1542" width="10.140625" style="2" customWidth="1"/>
    <col min="1543" max="1543" width="12.5703125" style="2" customWidth="1"/>
    <col min="1544" max="1544" width="11.28515625" style="2" customWidth="1"/>
    <col min="1545" max="1545" width="16.42578125" style="2" customWidth="1"/>
    <col min="1546" max="1546" width="23.42578125" style="2" customWidth="1"/>
    <col min="1547" max="1788" width="11.42578125" style="2"/>
    <col min="1789" max="1789" width="38.28515625" style="2" customWidth="1"/>
    <col min="1790" max="1790" width="14.7109375" style="2" customWidth="1"/>
    <col min="1791" max="1791" width="14.85546875" style="2" customWidth="1"/>
    <col min="1792" max="1792" width="12.140625" style="2" customWidth="1"/>
    <col min="1793" max="1793" width="11.42578125" style="2" customWidth="1"/>
    <col min="1794" max="1795" width="0" style="2" hidden="1" customWidth="1"/>
    <col min="1796" max="1796" width="11.5703125" style="2" customWidth="1"/>
    <col min="1797" max="1797" width="9.85546875" style="2" customWidth="1"/>
    <col min="1798" max="1798" width="10.140625" style="2" customWidth="1"/>
    <col min="1799" max="1799" width="12.5703125" style="2" customWidth="1"/>
    <col min="1800" max="1800" width="11.28515625" style="2" customWidth="1"/>
    <col min="1801" max="1801" width="16.42578125" style="2" customWidth="1"/>
    <col min="1802" max="1802" width="23.42578125" style="2" customWidth="1"/>
    <col min="1803" max="2044" width="11.42578125" style="2"/>
    <col min="2045" max="2045" width="38.28515625" style="2" customWidth="1"/>
    <col min="2046" max="2046" width="14.7109375" style="2" customWidth="1"/>
    <col min="2047" max="2047" width="14.85546875" style="2" customWidth="1"/>
    <col min="2048" max="2048" width="12.140625" style="2" customWidth="1"/>
    <col min="2049" max="2049" width="11.42578125" style="2" customWidth="1"/>
    <col min="2050" max="2051" width="0" style="2" hidden="1" customWidth="1"/>
    <col min="2052" max="2052" width="11.5703125" style="2" customWidth="1"/>
    <col min="2053" max="2053" width="9.85546875" style="2" customWidth="1"/>
    <col min="2054" max="2054" width="10.140625" style="2" customWidth="1"/>
    <col min="2055" max="2055" width="12.5703125" style="2" customWidth="1"/>
    <col min="2056" max="2056" width="11.28515625" style="2" customWidth="1"/>
    <col min="2057" max="2057" width="16.42578125" style="2" customWidth="1"/>
    <col min="2058" max="2058" width="23.42578125" style="2" customWidth="1"/>
    <col min="2059" max="2300" width="11.42578125" style="2"/>
    <col min="2301" max="2301" width="38.28515625" style="2" customWidth="1"/>
    <col min="2302" max="2302" width="14.7109375" style="2" customWidth="1"/>
    <col min="2303" max="2303" width="14.85546875" style="2" customWidth="1"/>
    <col min="2304" max="2304" width="12.140625" style="2" customWidth="1"/>
    <col min="2305" max="2305" width="11.42578125" style="2" customWidth="1"/>
    <col min="2306" max="2307" width="0" style="2" hidden="1" customWidth="1"/>
    <col min="2308" max="2308" width="11.5703125" style="2" customWidth="1"/>
    <col min="2309" max="2309" width="9.85546875" style="2" customWidth="1"/>
    <col min="2310" max="2310" width="10.140625" style="2" customWidth="1"/>
    <col min="2311" max="2311" width="12.5703125" style="2" customWidth="1"/>
    <col min="2312" max="2312" width="11.28515625" style="2" customWidth="1"/>
    <col min="2313" max="2313" width="16.42578125" style="2" customWidth="1"/>
    <col min="2314" max="2314" width="23.42578125" style="2" customWidth="1"/>
    <col min="2315" max="2556" width="11.42578125" style="2"/>
    <col min="2557" max="2557" width="38.28515625" style="2" customWidth="1"/>
    <col min="2558" max="2558" width="14.7109375" style="2" customWidth="1"/>
    <col min="2559" max="2559" width="14.85546875" style="2" customWidth="1"/>
    <col min="2560" max="2560" width="12.140625" style="2" customWidth="1"/>
    <col min="2561" max="2561" width="11.42578125" style="2" customWidth="1"/>
    <col min="2562" max="2563" width="0" style="2" hidden="1" customWidth="1"/>
    <col min="2564" max="2564" width="11.5703125" style="2" customWidth="1"/>
    <col min="2565" max="2565" width="9.85546875" style="2" customWidth="1"/>
    <col min="2566" max="2566" width="10.140625" style="2" customWidth="1"/>
    <col min="2567" max="2567" width="12.5703125" style="2" customWidth="1"/>
    <col min="2568" max="2568" width="11.28515625" style="2" customWidth="1"/>
    <col min="2569" max="2569" width="16.42578125" style="2" customWidth="1"/>
    <col min="2570" max="2570" width="23.42578125" style="2" customWidth="1"/>
    <col min="2571" max="2812" width="11.42578125" style="2"/>
    <col min="2813" max="2813" width="38.28515625" style="2" customWidth="1"/>
    <col min="2814" max="2814" width="14.7109375" style="2" customWidth="1"/>
    <col min="2815" max="2815" width="14.85546875" style="2" customWidth="1"/>
    <col min="2816" max="2816" width="12.140625" style="2" customWidth="1"/>
    <col min="2817" max="2817" width="11.42578125" style="2" customWidth="1"/>
    <col min="2818" max="2819" width="0" style="2" hidden="1" customWidth="1"/>
    <col min="2820" max="2820" width="11.5703125" style="2" customWidth="1"/>
    <col min="2821" max="2821" width="9.85546875" style="2" customWidth="1"/>
    <col min="2822" max="2822" width="10.140625" style="2" customWidth="1"/>
    <col min="2823" max="2823" width="12.5703125" style="2" customWidth="1"/>
    <col min="2824" max="2824" width="11.28515625" style="2" customWidth="1"/>
    <col min="2825" max="2825" width="16.42578125" style="2" customWidth="1"/>
    <col min="2826" max="2826" width="23.42578125" style="2" customWidth="1"/>
    <col min="2827" max="3068" width="11.42578125" style="2"/>
    <col min="3069" max="3069" width="38.28515625" style="2" customWidth="1"/>
    <col min="3070" max="3070" width="14.7109375" style="2" customWidth="1"/>
    <col min="3071" max="3071" width="14.85546875" style="2" customWidth="1"/>
    <col min="3072" max="3072" width="12.140625" style="2" customWidth="1"/>
    <col min="3073" max="3073" width="11.42578125" style="2" customWidth="1"/>
    <col min="3074" max="3075" width="0" style="2" hidden="1" customWidth="1"/>
    <col min="3076" max="3076" width="11.5703125" style="2" customWidth="1"/>
    <col min="3077" max="3077" width="9.85546875" style="2" customWidth="1"/>
    <col min="3078" max="3078" width="10.140625" style="2" customWidth="1"/>
    <col min="3079" max="3079" width="12.5703125" style="2" customWidth="1"/>
    <col min="3080" max="3080" width="11.28515625" style="2" customWidth="1"/>
    <col min="3081" max="3081" width="16.42578125" style="2" customWidth="1"/>
    <col min="3082" max="3082" width="23.42578125" style="2" customWidth="1"/>
    <col min="3083" max="3324" width="11.42578125" style="2"/>
    <col min="3325" max="3325" width="38.28515625" style="2" customWidth="1"/>
    <col min="3326" max="3326" width="14.7109375" style="2" customWidth="1"/>
    <col min="3327" max="3327" width="14.85546875" style="2" customWidth="1"/>
    <col min="3328" max="3328" width="12.140625" style="2" customWidth="1"/>
    <col min="3329" max="3329" width="11.42578125" style="2" customWidth="1"/>
    <col min="3330" max="3331" width="0" style="2" hidden="1" customWidth="1"/>
    <col min="3332" max="3332" width="11.5703125" style="2" customWidth="1"/>
    <col min="3333" max="3333" width="9.85546875" style="2" customWidth="1"/>
    <col min="3334" max="3334" width="10.140625" style="2" customWidth="1"/>
    <col min="3335" max="3335" width="12.5703125" style="2" customWidth="1"/>
    <col min="3336" max="3336" width="11.28515625" style="2" customWidth="1"/>
    <col min="3337" max="3337" width="16.42578125" style="2" customWidth="1"/>
    <col min="3338" max="3338" width="23.42578125" style="2" customWidth="1"/>
    <col min="3339" max="3580" width="11.42578125" style="2"/>
    <col min="3581" max="3581" width="38.28515625" style="2" customWidth="1"/>
    <col min="3582" max="3582" width="14.7109375" style="2" customWidth="1"/>
    <col min="3583" max="3583" width="14.85546875" style="2" customWidth="1"/>
    <col min="3584" max="3584" width="12.140625" style="2" customWidth="1"/>
    <col min="3585" max="3585" width="11.42578125" style="2" customWidth="1"/>
    <col min="3586" max="3587" width="0" style="2" hidden="1" customWidth="1"/>
    <col min="3588" max="3588" width="11.5703125" style="2" customWidth="1"/>
    <col min="3589" max="3589" width="9.85546875" style="2" customWidth="1"/>
    <col min="3590" max="3590" width="10.140625" style="2" customWidth="1"/>
    <col min="3591" max="3591" width="12.5703125" style="2" customWidth="1"/>
    <col min="3592" max="3592" width="11.28515625" style="2" customWidth="1"/>
    <col min="3593" max="3593" width="16.42578125" style="2" customWidth="1"/>
    <col min="3594" max="3594" width="23.42578125" style="2" customWidth="1"/>
    <col min="3595" max="3836" width="11.42578125" style="2"/>
    <col min="3837" max="3837" width="38.28515625" style="2" customWidth="1"/>
    <col min="3838" max="3838" width="14.7109375" style="2" customWidth="1"/>
    <col min="3839" max="3839" width="14.85546875" style="2" customWidth="1"/>
    <col min="3840" max="3840" width="12.140625" style="2" customWidth="1"/>
    <col min="3841" max="3841" width="11.42578125" style="2" customWidth="1"/>
    <col min="3842" max="3843" width="0" style="2" hidden="1" customWidth="1"/>
    <col min="3844" max="3844" width="11.5703125" style="2" customWidth="1"/>
    <col min="3845" max="3845" width="9.85546875" style="2" customWidth="1"/>
    <col min="3846" max="3846" width="10.140625" style="2" customWidth="1"/>
    <col min="3847" max="3847" width="12.5703125" style="2" customWidth="1"/>
    <col min="3848" max="3848" width="11.28515625" style="2" customWidth="1"/>
    <col min="3849" max="3849" width="16.42578125" style="2" customWidth="1"/>
    <col min="3850" max="3850" width="23.42578125" style="2" customWidth="1"/>
    <col min="3851" max="4092" width="11.42578125" style="2"/>
    <col min="4093" max="4093" width="38.28515625" style="2" customWidth="1"/>
    <col min="4094" max="4094" width="14.7109375" style="2" customWidth="1"/>
    <col min="4095" max="4095" width="14.85546875" style="2" customWidth="1"/>
    <col min="4096" max="4096" width="12.140625" style="2" customWidth="1"/>
    <col min="4097" max="4097" width="11.42578125" style="2" customWidth="1"/>
    <col min="4098" max="4099" width="0" style="2" hidden="1" customWidth="1"/>
    <col min="4100" max="4100" width="11.5703125" style="2" customWidth="1"/>
    <col min="4101" max="4101" width="9.85546875" style="2" customWidth="1"/>
    <col min="4102" max="4102" width="10.140625" style="2" customWidth="1"/>
    <col min="4103" max="4103" width="12.5703125" style="2" customWidth="1"/>
    <col min="4104" max="4104" width="11.28515625" style="2" customWidth="1"/>
    <col min="4105" max="4105" width="16.42578125" style="2" customWidth="1"/>
    <col min="4106" max="4106" width="23.42578125" style="2" customWidth="1"/>
    <col min="4107" max="4348" width="11.42578125" style="2"/>
    <col min="4349" max="4349" width="38.28515625" style="2" customWidth="1"/>
    <col min="4350" max="4350" width="14.7109375" style="2" customWidth="1"/>
    <col min="4351" max="4351" width="14.85546875" style="2" customWidth="1"/>
    <col min="4352" max="4352" width="12.140625" style="2" customWidth="1"/>
    <col min="4353" max="4353" width="11.42578125" style="2" customWidth="1"/>
    <col min="4354" max="4355" width="0" style="2" hidden="1" customWidth="1"/>
    <col min="4356" max="4356" width="11.5703125" style="2" customWidth="1"/>
    <col min="4357" max="4357" width="9.85546875" style="2" customWidth="1"/>
    <col min="4358" max="4358" width="10.140625" style="2" customWidth="1"/>
    <col min="4359" max="4359" width="12.5703125" style="2" customWidth="1"/>
    <col min="4360" max="4360" width="11.28515625" style="2" customWidth="1"/>
    <col min="4361" max="4361" width="16.42578125" style="2" customWidth="1"/>
    <col min="4362" max="4362" width="23.42578125" style="2" customWidth="1"/>
    <col min="4363" max="4604" width="11.42578125" style="2"/>
    <col min="4605" max="4605" width="38.28515625" style="2" customWidth="1"/>
    <col min="4606" max="4606" width="14.7109375" style="2" customWidth="1"/>
    <col min="4607" max="4607" width="14.85546875" style="2" customWidth="1"/>
    <col min="4608" max="4608" width="12.140625" style="2" customWidth="1"/>
    <col min="4609" max="4609" width="11.42578125" style="2" customWidth="1"/>
    <col min="4610" max="4611" width="0" style="2" hidden="1" customWidth="1"/>
    <col min="4612" max="4612" width="11.5703125" style="2" customWidth="1"/>
    <col min="4613" max="4613" width="9.85546875" style="2" customWidth="1"/>
    <col min="4614" max="4614" width="10.140625" style="2" customWidth="1"/>
    <col min="4615" max="4615" width="12.5703125" style="2" customWidth="1"/>
    <col min="4616" max="4616" width="11.28515625" style="2" customWidth="1"/>
    <col min="4617" max="4617" width="16.42578125" style="2" customWidth="1"/>
    <col min="4618" max="4618" width="23.42578125" style="2" customWidth="1"/>
    <col min="4619" max="4860" width="11.42578125" style="2"/>
    <col min="4861" max="4861" width="38.28515625" style="2" customWidth="1"/>
    <col min="4862" max="4862" width="14.7109375" style="2" customWidth="1"/>
    <col min="4863" max="4863" width="14.85546875" style="2" customWidth="1"/>
    <col min="4864" max="4864" width="12.140625" style="2" customWidth="1"/>
    <col min="4865" max="4865" width="11.42578125" style="2" customWidth="1"/>
    <col min="4866" max="4867" width="0" style="2" hidden="1" customWidth="1"/>
    <col min="4868" max="4868" width="11.5703125" style="2" customWidth="1"/>
    <col min="4869" max="4869" width="9.85546875" style="2" customWidth="1"/>
    <col min="4870" max="4870" width="10.140625" style="2" customWidth="1"/>
    <col min="4871" max="4871" width="12.5703125" style="2" customWidth="1"/>
    <col min="4872" max="4872" width="11.28515625" style="2" customWidth="1"/>
    <col min="4873" max="4873" width="16.42578125" style="2" customWidth="1"/>
    <col min="4874" max="4874" width="23.42578125" style="2" customWidth="1"/>
    <col min="4875" max="5116" width="11.42578125" style="2"/>
    <col min="5117" max="5117" width="38.28515625" style="2" customWidth="1"/>
    <col min="5118" max="5118" width="14.7109375" style="2" customWidth="1"/>
    <col min="5119" max="5119" width="14.85546875" style="2" customWidth="1"/>
    <col min="5120" max="5120" width="12.140625" style="2" customWidth="1"/>
    <col min="5121" max="5121" width="11.42578125" style="2" customWidth="1"/>
    <col min="5122" max="5123" width="0" style="2" hidden="1" customWidth="1"/>
    <col min="5124" max="5124" width="11.5703125" style="2" customWidth="1"/>
    <col min="5125" max="5125" width="9.85546875" style="2" customWidth="1"/>
    <col min="5126" max="5126" width="10.140625" style="2" customWidth="1"/>
    <col min="5127" max="5127" width="12.5703125" style="2" customWidth="1"/>
    <col min="5128" max="5128" width="11.28515625" style="2" customWidth="1"/>
    <col min="5129" max="5129" width="16.42578125" style="2" customWidth="1"/>
    <col min="5130" max="5130" width="23.42578125" style="2" customWidth="1"/>
    <col min="5131" max="5372" width="11.42578125" style="2"/>
    <col min="5373" max="5373" width="38.28515625" style="2" customWidth="1"/>
    <col min="5374" max="5374" width="14.7109375" style="2" customWidth="1"/>
    <col min="5375" max="5375" width="14.85546875" style="2" customWidth="1"/>
    <col min="5376" max="5376" width="12.140625" style="2" customWidth="1"/>
    <col min="5377" max="5377" width="11.42578125" style="2" customWidth="1"/>
    <col min="5378" max="5379" width="0" style="2" hidden="1" customWidth="1"/>
    <col min="5380" max="5380" width="11.5703125" style="2" customWidth="1"/>
    <col min="5381" max="5381" width="9.85546875" style="2" customWidth="1"/>
    <col min="5382" max="5382" width="10.140625" style="2" customWidth="1"/>
    <col min="5383" max="5383" width="12.5703125" style="2" customWidth="1"/>
    <col min="5384" max="5384" width="11.28515625" style="2" customWidth="1"/>
    <col min="5385" max="5385" width="16.42578125" style="2" customWidth="1"/>
    <col min="5386" max="5386" width="23.42578125" style="2" customWidth="1"/>
    <col min="5387" max="5628" width="11.42578125" style="2"/>
    <col min="5629" max="5629" width="38.28515625" style="2" customWidth="1"/>
    <col min="5630" max="5630" width="14.7109375" style="2" customWidth="1"/>
    <col min="5631" max="5631" width="14.85546875" style="2" customWidth="1"/>
    <col min="5632" max="5632" width="12.140625" style="2" customWidth="1"/>
    <col min="5633" max="5633" width="11.42578125" style="2" customWidth="1"/>
    <col min="5634" max="5635" width="0" style="2" hidden="1" customWidth="1"/>
    <col min="5636" max="5636" width="11.5703125" style="2" customWidth="1"/>
    <col min="5637" max="5637" width="9.85546875" style="2" customWidth="1"/>
    <col min="5638" max="5638" width="10.140625" style="2" customWidth="1"/>
    <col min="5639" max="5639" width="12.5703125" style="2" customWidth="1"/>
    <col min="5640" max="5640" width="11.28515625" style="2" customWidth="1"/>
    <col min="5641" max="5641" width="16.42578125" style="2" customWidth="1"/>
    <col min="5642" max="5642" width="23.42578125" style="2" customWidth="1"/>
    <col min="5643" max="5884" width="11.42578125" style="2"/>
    <col min="5885" max="5885" width="38.28515625" style="2" customWidth="1"/>
    <col min="5886" max="5886" width="14.7109375" style="2" customWidth="1"/>
    <col min="5887" max="5887" width="14.85546875" style="2" customWidth="1"/>
    <col min="5888" max="5888" width="12.140625" style="2" customWidth="1"/>
    <col min="5889" max="5889" width="11.42578125" style="2" customWidth="1"/>
    <col min="5890" max="5891" width="0" style="2" hidden="1" customWidth="1"/>
    <col min="5892" max="5892" width="11.5703125" style="2" customWidth="1"/>
    <col min="5893" max="5893" width="9.85546875" style="2" customWidth="1"/>
    <col min="5894" max="5894" width="10.140625" style="2" customWidth="1"/>
    <col min="5895" max="5895" width="12.5703125" style="2" customWidth="1"/>
    <col min="5896" max="5896" width="11.28515625" style="2" customWidth="1"/>
    <col min="5897" max="5897" width="16.42578125" style="2" customWidth="1"/>
    <col min="5898" max="5898" width="23.42578125" style="2" customWidth="1"/>
    <col min="5899" max="6140" width="11.42578125" style="2"/>
    <col min="6141" max="6141" width="38.28515625" style="2" customWidth="1"/>
    <col min="6142" max="6142" width="14.7109375" style="2" customWidth="1"/>
    <col min="6143" max="6143" width="14.85546875" style="2" customWidth="1"/>
    <col min="6144" max="6144" width="12.140625" style="2" customWidth="1"/>
    <col min="6145" max="6145" width="11.42578125" style="2" customWidth="1"/>
    <col min="6146" max="6147" width="0" style="2" hidden="1" customWidth="1"/>
    <col min="6148" max="6148" width="11.5703125" style="2" customWidth="1"/>
    <col min="6149" max="6149" width="9.85546875" style="2" customWidth="1"/>
    <col min="6150" max="6150" width="10.140625" style="2" customWidth="1"/>
    <col min="6151" max="6151" width="12.5703125" style="2" customWidth="1"/>
    <col min="6152" max="6152" width="11.28515625" style="2" customWidth="1"/>
    <col min="6153" max="6153" width="16.42578125" style="2" customWidth="1"/>
    <col min="6154" max="6154" width="23.42578125" style="2" customWidth="1"/>
    <col min="6155" max="6396" width="11.42578125" style="2"/>
    <col min="6397" max="6397" width="38.28515625" style="2" customWidth="1"/>
    <col min="6398" max="6398" width="14.7109375" style="2" customWidth="1"/>
    <col min="6399" max="6399" width="14.85546875" style="2" customWidth="1"/>
    <col min="6400" max="6400" width="12.140625" style="2" customWidth="1"/>
    <col min="6401" max="6401" width="11.42578125" style="2" customWidth="1"/>
    <col min="6402" max="6403" width="0" style="2" hidden="1" customWidth="1"/>
    <col min="6404" max="6404" width="11.5703125" style="2" customWidth="1"/>
    <col min="6405" max="6405" width="9.85546875" style="2" customWidth="1"/>
    <col min="6406" max="6406" width="10.140625" style="2" customWidth="1"/>
    <col min="6407" max="6407" width="12.5703125" style="2" customWidth="1"/>
    <col min="6408" max="6408" width="11.28515625" style="2" customWidth="1"/>
    <col min="6409" max="6409" width="16.42578125" style="2" customWidth="1"/>
    <col min="6410" max="6410" width="23.42578125" style="2" customWidth="1"/>
    <col min="6411" max="6652" width="11.42578125" style="2"/>
    <col min="6653" max="6653" width="38.28515625" style="2" customWidth="1"/>
    <col min="6654" max="6654" width="14.7109375" style="2" customWidth="1"/>
    <col min="6655" max="6655" width="14.85546875" style="2" customWidth="1"/>
    <col min="6656" max="6656" width="12.140625" style="2" customWidth="1"/>
    <col min="6657" max="6657" width="11.42578125" style="2" customWidth="1"/>
    <col min="6658" max="6659" width="0" style="2" hidden="1" customWidth="1"/>
    <col min="6660" max="6660" width="11.5703125" style="2" customWidth="1"/>
    <col min="6661" max="6661" width="9.85546875" style="2" customWidth="1"/>
    <col min="6662" max="6662" width="10.140625" style="2" customWidth="1"/>
    <col min="6663" max="6663" width="12.5703125" style="2" customWidth="1"/>
    <col min="6664" max="6664" width="11.28515625" style="2" customWidth="1"/>
    <col min="6665" max="6665" width="16.42578125" style="2" customWidth="1"/>
    <col min="6666" max="6666" width="23.42578125" style="2" customWidth="1"/>
    <col min="6667" max="6908" width="11.42578125" style="2"/>
    <col min="6909" max="6909" width="38.28515625" style="2" customWidth="1"/>
    <col min="6910" max="6910" width="14.7109375" style="2" customWidth="1"/>
    <col min="6911" max="6911" width="14.85546875" style="2" customWidth="1"/>
    <col min="6912" max="6912" width="12.140625" style="2" customWidth="1"/>
    <col min="6913" max="6913" width="11.42578125" style="2" customWidth="1"/>
    <col min="6914" max="6915" width="0" style="2" hidden="1" customWidth="1"/>
    <col min="6916" max="6916" width="11.5703125" style="2" customWidth="1"/>
    <col min="6917" max="6917" width="9.85546875" style="2" customWidth="1"/>
    <col min="6918" max="6918" width="10.140625" style="2" customWidth="1"/>
    <col min="6919" max="6919" width="12.5703125" style="2" customWidth="1"/>
    <col min="6920" max="6920" width="11.28515625" style="2" customWidth="1"/>
    <col min="6921" max="6921" width="16.42578125" style="2" customWidth="1"/>
    <col min="6922" max="6922" width="23.42578125" style="2" customWidth="1"/>
    <col min="6923" max="7164" width="11.42578125" style="2"/>
    <col min="7165" max="7165" width="38.28515625" style="2" customWidth="1"/>
    <col min="7166" max="7166" width="14.7109375" style="2" customWidth="1"/>
    <col min="7167" max="7167" width="14.85546875" style="2" customWidth="1"/>
    <col min="7168" max="7168" width="12.140625" style="2" customWidth="1"/>
    <col min="7169" max="7169" width="11.42578125" style="2" customWidth="1"/>
    <col min="7170" max="7171" width="0" style="2" hidden="1" customWidth="1"/>
    <col min="7172" max="7172" width="11.5703125" style="2" customWidth="1"/>
    <col min="7173" max="7173" width="9.85546875" style="2" customWidth="1"/>
    <col min="7174" max="7174" width="10.140625" style="2" customWidth="1"/>
    <col min="7175" max="7175" width="12.5703125" style="2" customWidth="1"/>
    <col min="7176" max="7176" width="11.28515625" style="2" customWidth="1"/>
    <col min="7177" max="7177" width="16.42578125" style="2" customWidth="1"/>
    <col min="7178" max="7178" width="23.42578125" style="2" customWidth="1"/>
    <col min="7179" max="7420" width="11.42578125" style="2"/>
    <col min="7421" max="7421" width="38.28515625" style="2" customWidth="1"/>
    <col min="7422" max="7422" width="14.7109375" style="2" customWidth="1"/>
    <col min="7423" max="7423" width="14.85546875" style="2" customWidth="1"/>
    <col min="7424" max="7424" width="12.140625" style="2" customWidth="1"/>
    <col min="7425" max="7425" width="11.42578125" style="2" customWidth="1"/>
    <col min="7426" max="7427" width="0" style="2" hidden="1" customWidth="1"/>
    <col min="7428" max="7428" width="11.5703125" style="2" customWidth="1"/>
    <col min="7429" max="7429" width="9.85546875" style="2" customWidth="1"/>
    <col min="7430" max="7430" width="10.140625" style="2" customWidth="1"/>
    <col min="7431" max="7431" width="12.5703125" style="2" customWidth="1"/>
    <col min="7432" max="7432" width="11.28515625" style="2" customWidth="1"/>
    <col min="7433" max="7433" width="16.42578125" style="2" customWidth="1"/>
    <col min="7434" max="7434" width="23.42578125" style="2" customWidth="1"/>
    <col min="7435" max="7676" width="11.42578125" style="2"/>
    <col min="7677" max="7677" width="38.28515625" style="2" customWidth="1"/>
    <col min="7678" max="7678" width="14.7109375" style="2" customWidth="1"/>
    <col min="7679" max="7679" width="14.85546875" style="2" customWidth="1"/>
    <col min="7680" max="7680" width="12.140625" style="2" customWidth="1"/>
    <col min="7681" max="7681" width="11.42578125" style="2" customWidth="1"/>
    <col min="7682" max="7683" width="0" style="2" hidden="1" customWidth="1"/>
    <col min="7684" max="7684" width="11.5703125" style="2" customWidth="1"/>
    <col min="7685" max="7685" width="9.85546875" style="2" customWidth="1"/>
    <col min="7686" max="7686" width="10.140625" style="2" customWidth="1"/>
    <col min="7687" max="7687" width="12.5703125" style="2" customWidth="1"/>
    <col min="7688" max="7688" width="11.28515625" style="2" customWidth="1"/>
    <col min="7689" max="7689" width="16.42578125" style="2" customWidth="1"/>
    <col min="7690" max="7690" width="23.42578125" style="2" customWidth="1"/>
    <col min="7691" max="7932" width="11.42578125" style="2"/>
    <col min="7933" max="7933" width="38.28515625" style="2" customWidth="1"/>
    <col min="7934" max="7934" width="14.7109375" style="2" customWidth="1"/>
    <col min="7935" max="7935" width="14.85546875" style="2" customWidth="1"/>
    <col min="7936" max="7936" width="12.140625" style="2" customWidth="1"/>
    <col min="7937" max="7937" width="11.42578125" style="2" customWidth="1"/>
    <col min="7938" max="7939" width="0" style="2" hidden="1" customWidth="1"/>
    <col min="7940" max="7940" width="11.5703125" style="2" customWidth="1"/>
    <col min="7941" max="7941" width="9.85546875" style="2" customWidth="1"/>
    <col min="7942" max="7942" width="10.140625" style="2" customWidth="1"/>
    <col min="7943" max="7943" width="12.5703125" style="2" customWidth="1"/>
    <col min="7944" max="7944" width="11.28515625" style="2" customWidth="1"/>
    <col min="7945" max="7945" width="16.42578125" style="2" customWidth="1"/>
    <col min="7946" max="7946" width="23.42578125" style="2" customWidth="1"/>
    <col min="7947" max="8188" width="11.42578125" style="2"/>
    <col min="8189" max="8189" width="38.28515625" style="2" customWidth="1"/>
    <col min="8190" max="8190" width="14.7109375" style="2" customWidth="1"/>
    <col min="8191" max="8191" width="14.85546875" style="2" customWidth="1"/>
    <col min="8192" max="8192" width="12.140625" style="2" customWidth="1"/>
    <col min="8193" max="8193" width="11.42578125" style="2" customWidth="1"/>
    <col min="8194" max="8195" width="0" style="2" hidden="1" customWidth="1"/>
    <col min="8196" max="8196" width="11.5703125" style="2" customWidth="1"/>
    <col min="8197" max="8197" width="9.85546875" style="2" customWidth="1"/>
    <col min="8198" max="8198" width="10.140625" style="2" customWidth="1"/>
    <col min="8199" max="8199" width="12.5703125" style="2" customWidth="1"/>
    <col min="8200" max="8200" width="11.28515625" style="2" customWidth="1"/>
    <col min="8201" max="8201" width="16.42578125" style="2" customWidth="1"/>
    <col min="8202" max="8202" width="23.42578125" style="2" customWidth="1"/>
    <col min="8203" max="8444" width="11.42578125" style="2"/>
    <col min="8445" max="8445" width="38.28515625" style="2" customWidth="1"/>
    <col min="8446" max="8446" width="14.7109375" style="2" customWidth="1"/>
    <col min="8447" max="8447" width="14.85546875" style="2" customWidth="1"/>
    <col min="8448" max="8448" width="12.140625" style="2" customWidth="1"/>
    <col min="8449" max="8449" width="11.42578125" style="2" customWidth="1"/>
    <col min="8450" max="8451" width="0" style="2" hidden="1" customWidth="1"/>
    <col min="8452" max="8452" width="11.5703125" style="2" customWidth="1"/>
    <col min="8453" max="8453" width="9.85546875" style="2" customWidth="1"/>
    <col min="8454" max="8454" width="10.140625" style="2" customWidth="1"/>
    <col min="8455" max="8455" width="12.5703125" style="2" customWidth="1"/>
    <col min="8456" max="8456" width="11.28515625" style="2" customWidth="1"/>
    <col min="8457" max="8457" width="16.42578125" style="2" customWidth="1"/>
    <col min="8458" max="8458" width="23.42578125" style="2" customWidth="1"/>
    <col min="8459" max="8700" width="11.42578125" style="2"/>
    <col min="8701" max="8701" width="38.28515625" style="2" customWidth="1"/>
    <col min="8702" max="8702" width="14.7109375" style="2" customWidth="1"/>
    <col min="8703" max="8703" width="14.85546875" style="2" customWidth="1"/>
    <col min="8704" max="8704" width="12.140625" style="2" customWidth="1"/>
    <col min="8705" max="8705" width="11.42578125" style="2" customWidth="1"/>
    <col min="8706" max="8707" width="0" style="2" hidden="1" customWidth="1"/>
    <col min="8708" max="8708" width="11.5703125" style="2" customWidth="1"/>
    <col min="8709" max="8709" width="9.85546875" style="2" customWidth="1"/>
    <col min="8710" max="8710" width="10.140625" style="2" customWidth="1"/>
    <col min="8711" max="8711" width="12.5703125" style="2" customWidth="1"/>
    <col min="8712" max="8712" width="11.28515625" style="2" customWidth="1"/>
    <col min="8713" max="8713" width="16.42578125" style="2" customWidth="1"/>
    <col min="8714" max="8714" width="23.42578125" style="2" customWidth="1"/>
    <col min="8715" max="8956" width="11.42578125" style="2"/>
    <col min="8957" max="8957" width="38.28515625" style="2" customWidth="1"/>
    <col min="8958" max="8958" width="14.7109375" style="2" customWidth="1"/>
    <col min="8959" max="8959" width="14.85546875" style="2" customWidth="1"/>
    <col min="8960" max="8960" width="12.140625" style="2" customWidth="1"/>
    <col min="8961" max="8961" width="11.42578125" style="2" customWidth="1"/>
    <col min="8962" max="8963" width="0" style="2" hidden="1" customWidth="1"/>
    <col min="8964" max="8964" width="11.5703125" style="2" customWidth="1"/>
    <col min="8965" max="8965" width="9.85546875" style="2" customWidth="1"/>
    <col min="8966" max="8966" width="10.140625" style="2" customWidth="1"/>
    <col min="8967" max="8967" width="12.5703125" style="2" customWidth="1"/>
    <col min="8968" max="8968" width="11.28515625" style="2" customWidth="1"/>
    <col min="8969" max="8969" width="16.42578125" style="2" customWidth="1"/>
    <col min="8970" max="8970" width="23.42578125" style="2" customWidth="1"/>
    <col min="8971" max="9212" width="11.42578125" style="2"/>
    <col min="9213" max="9213" width="38.28515625" style="2" customWidth="1"/>
    <col min="9214" max="9214" width="14.7109375" style="2" customWidth="1"/>
    <col min="9215" max="9215" width="14.85546875" style="2" customWidth="1"/>
    <col min="9216" max="9216" width="12.140625" style="2" customWidth="1"/>
    <col min="9217" max="9217" width="11.42578125" style="2" customWidth="1"/>
    <col min="9218" max="9219" width="0" style="2" hidden="1" customWidth="1"/>
    <col min="9220" max="9220" width="11.5703125" style="2" customWidth="1"/>
    <col min="9221" max="9221" width="9.85546875" style="2" customWidth="1"/>
    <col min="9222" max="9222" width="10.140625" style="2" customWidth="1"/>
    <col min="9223" max="9223" width="12.5703125" style="2" customWidth="1"/>
    <col min="9224" max="9224" width="11.28515625" style="2" customWidth="1"/>
    <col min="9225" max="9225" width="16.42578125" style="2" customWidth="1"/>
    <col min="9226" max="9226" width="23.42578125" style="2" customWidth="1"/>
    <col min="9227" max="9468" width="11.42578125" style="2"/>
    <col min="9469" max="9469" width="38.28515625" style="2" customWidth="1"/>
    <col min="9470" max="9470" width="14.7109375" style="2" customWidth="1"/>
    <col min="9471" max="9471" width="14.85546875" style="2" customWidth="1"/>
    <col min="9472" max="9472" width="12.140625" style="2" customWidth="1"/>
    <col min="9473" max="9473" width="11.42578125" style="2" customWidth="1"/>
    <col min="9474" max="9475" width="0" style="2" hidden="1" customWidth="1"/>
    <col min="9476" max="9476" width="11.5703125" style="2" customWidth="1"/>
    <col min="9477" max="9477" width="9.85546875" style="2" customWidth="1"/>
    <col min="9478" max="9478" width="10.140625" style="2" customWidth="1"/>
    <col min="9479" max="9479" width="12.5703125" style="2" customWidth="1"/>
    <col min="9480" max="9480" width="11.28515625" style="2" customWidth="1"/>
    <col min="9481" max="9481" width="16.42578125" style="2" customWidth="1"/>
    <col min="9482" max="9482" width="23.42578125" style="2" customWidth="1"/>
    <col min="9483" max="9724" width="11.42578125" style="2"/>
    <col min="9725" max="9725" width="38.28515625" style="2" customWidth="1"/>
    <col min="9726" max="9726" width="14.7109375" style="2" customWidth="1"/>
    <col min="9727" max="9727" width="14.85546875" style="2" customWidth="1"/>
    <col min="9728" max="9728" width="12.140625" style="2" customWidth="1"/>
    <col min="9729" max="9729" width="11.42578125" style="2" customWidth="1"/>
    <col min="9730" max="9731" width="0" style="2" hidden="1" customWidth="1"/>
    <col min="9732" max="9732" width="11.5703125" style="2" customWidth="1"/>
    <col min="9733" max="9733" width="9.85546875" style="2" customWidth="1"/>
    <col min="9734" max="9734" width="10.140625" style="2" customWidth="1"/>
    <col min="9735" max="9735" width="12.5703125" style="2" customWidth="1"/>
    <col min="9736" max="9736" width="11.28515625" style="2" customWidth="1"/>
    <col min="9737" max="9737" width="16.42578125" style="2" customWidth="1"/>
    <col min="9738" max="9738" width="23.42578125" style="2" customWidth="1"/>
    <col min="9739" max="9980" width="11.42578125" style="2"/>
    <col min="9981" max="9981" width="38.28515625" style="2" customWidth="1"/>
    <col min="9982" max="9982" width="14.7109375" style="2" customWidth="1"/>
    <col min="9983" max="9983" width="14.85546875" style="2" customWidth="1"/>
    <col min="9984" max="9984" width="12.140625" style="2" customWidth="1"/>
    <col min="9985" max="9985" width="11.42578125" style="2" customWidth="1"/>
    <col min="9986" max="9987" width="0" style="2" hidden="1" customWidth="1"/>
    <col min="9988" max="9988" width="11.5703125" style="2" customWidth="1"/>
    <col min="9989" max="9989" width="9.85546875" style="2" customWidth="1"/>
    <col min="9990" max="9990" width="10.140625" style="2" customWidth="1"/>
    <col min="9991" max="9991" width="12.5703125" style="2" customWidth="1"/>
    <col min="9992" max="9992" width="11.28515625" style="2" customWidth="1"/>
    <col min="9993" max="9993" width="16.42578125" style="2" customWidth="1"/>
    <col min="9994" max="9994" width="23.42578125" style="2" customWidth="1"/>
    <col min="9995" max="10236" width="11.42578125" style="2"/>
    <col min="10237" max="10237" width="38.28515625" style="2" customWidth="1"/>
    <col min="10238" max="10238" width="14.7109375" style="2" customWidth="1"/>
    <col min="10239" max="10239" width="14.85546875" style="2" customWidth="1"/>
    <col min="10240" max="10240" width="12.140625" style="2" customWidth="1"/>
    <col min="10241" max="10241" width="11.42578125" style="2" customWidth="1"/>
    <col min="10242" max="10243" width="0" style="2" hidden="1" customWidth="1"/>
    <col min="10244" max="10244" width="11.5703125" style="2" customWidth="1"/>
    <col min="10245" max="10245" width="9.85546875" style="2" customWidth="1"/>
    <col min="10246" max="10246" width="10.140625" style="2" customWidth="1"/>
    <col min="10247" max="10247" width="12.5703125" style="2" customWidth="1"/>
    <col min="10248" max="10248" width="11.28515625" style="2" customWidth="1"/>
    <col min="10249" max="10249" width="16.42578125" style="2" customWidth="1"/>
    <col min="10250" max="10250" width="23.42578125" style="2" customWidth="1"/>
    <col min="10251" max="10492" width="11.42578125" style="2"/>
    <col min="10493" max="10493" width="38.28515625" style="2" customWidth="1"/>
    <col min="10494" max="10494" width="14.7109375" style="2" customWidth="1"/>
    <col min="10495" max="10495" width="14.85546875" style="2" customWidth="1"/>
    <col min="10496" max="10496" width="12.140625" style="2" customWidth="1"/>
    <col min="10497" max="10497" width="11.42578125" style="2" customWidth="1"/>
    <col min="10498" max="10499" width="0" style="2" hidden="1" customWidth="1"/>
    <col min="10500" max="10500" width="11.5703125" style="2" customWidth="1"/>
    <col min="10501" max="10501" width="9.85546875" style="2" customWidth="1"/>
    <col min="10502" max="10502" width="10.140625" style="2" customWidth="1"/>
    <col min="10503" max="10503" width="12.5703125" style="2" customWidth="1"/>
    <col min="10504" max="10504" width="11.28515625" style="2" customWidth="1"/>
    <col min="10505" max="10505" width="16.42578125" style="2" customWidth="1"/>
    <col min="10506" max="10506" width="23.42578125" style="2" customWidth="1"/>
    <col min="10507" max="10748" width="11.42578125" style="2"/>
    <col min="10749" max="10749" width="38.28515625" style="2" customWidth="1"/>
    <col min="10750" max="10750" width="14.7109375" style="2" customWidth="1"/>
    <col min="10751" max="10751" width="14.85546875" style="2" customWidth="1"/>
    <col min="10752" max="10752" width="12.140625" style="2" customWidth="1"/>
    <col min="10753" max="10753" width="11.42578125" style="2" customWidth="1"/>
    <col min="10754" max="10755" width="0" style="2" hidden="1" customWidth="1"/>
    <col min="10756" max="10756" width="11.5703125" style="2" customWidth="1"/>
    <col min="10757" max="10757" width="9.85546875" style="2" customWidth="1"/>
    <col min="10758" max="10758" width="10.140625" style="2" customWidth="1"/>
    <col min="10759" max="10759" width="12.5703125" style="2" customWidth="1"/>
    <col min="10760" max="10760" width="11.28515625" style="2" customWidth="1"/>
    <col min="10761" max="10761" width="16.42578125" style="2" customWidth="1"/>
    <col min="10762" max="10762" width="23.42578125" style="2" customWidth="1"/>
    <col min="10763" max="11004" width="11.42578125" style="2"/>
    <col min="11005" max="11005" width="38.28515625" style="2" customWidth="1"/>
    <col min="11006" max="11006" width="14.7109375" style="2" customWidth="1"/>
    <col min="11007" max="11007" width="14.85546875" style="2" customWidth="1"/>
    <col min="11008" max="11008" width="12.140625" style="2" customWidth="1"/>
    <col min="11009" max="11009" width="11.42578125" style="2" customWidth="1"/>
    <col min="11010" max="11011" width="0" style="2" hidden="1" customWidth="1"/>
    <col min="11012" max="11012" width="11.5703125" style="2" customWidth="1"/>
    <col min="11013" max="11013" width="9.85546875" style="2" customWidth="1"/>
    <col min="11014" max="11014" width="10.140625" style="2" customWidth="1"/>
    <col min="11015" max="11015" width="12.5703125" style="2" customWidth="1"/>
    <col min="11016" max="11016" width="11.28515625" style="2" customWidth="1"/>
    <col min="11017" max="11017" width="16.42578125" style="2" customWidth="1"/>
    <col min="11018" max="11018" width="23.42578125" style="2" customWidth="1"/>
    <col min="11019" max="11260" width="11.42578125" style="2"/>
    <col min="11261" max="11261" width="38.28515625" style="2" customWidth="1"/>
    <col min="11262" max="11262" width="14.7109375" style="2" customWidth="1"/>
    <col min="11263" max="11263" width="14.85546875" style="2" customWidth="1"/>
    <col min="11264" max="11264" width="12.140625" style="2" customWidth="1"/>
    <col min="11265" max="11265" width="11.42578125" style="2" customWidth="1"/>
    <col min="11266" max="11267" width="0" style="2" hidden="1" customWidth="1"/>
    <col min="11268" max="11268" width="11.5703125" style="2" customWidth="1"/>
    <col min="11269" max="11269" width="9.85546875" style="2" customWidth="1"/>
    <col min="11270" max="11270" width="10.140625" style="2" customWidth="1"/>
    <col min="11271" max="11271" width="12.5703125" style="2" customWidth="1"/>
    <col min="11272" max="11272" width="11.28515625" style="2" customWidth="1"/>
    <col min="11273" max="11273" width="16.42578125" style="2" customWidth="1"/>
    <col min="11274" max="11274" width="23.42578125" style="2" customWidth="1"/>
    <col min="11275" max="11516" width="11.42578125" style="2"/>
    <col min="11517" max="11517" width="38.28515625" style="2" customWidth="1"/>
    <col min="11518" max="11518" width="14.7109375" style="2" customWidth="1"/>
    <col min="11519" max="11519" width="14.85546875" style="2" customWidth="1"/>
    <col min="11520" max="11520" width="12.140625" style="2" customWidth="1"/>
    <col min="11521" max="11521" width="11.42578125" style="2" customWidth="1"/>
    <col min="11522" max="11523" width="0" style="2" hidden="1" customWidth="1"/>
    <col min="11524" max="11524" width="11.5703125" style="2" customWidth="1"/>
    <col min="11525" max="11525" width="9.85546875" style="2" customWidth="1"/>
    <col min="11526" max="11526" width="10.140625" style="2" customWidth="1"/>
    <col min="11527" max="11527" width="12.5703125" style="2" customWidth="1"/>
    <col min="11528" max="11528" width="11.28515625" style="2" customWidth="1"/>
    <col min="11529" max="11529" width="16.42578125" style="2" customWidth="1"/>
    <col min="11530" max="11530" width="23.42578125" style="2" customWidth="1"/>
    <col min="11531" max="11772" width="11.42578125" style="2"/>
    <col min="11773" max="11773" width="38.28515625" style="2" customWidth="1"/>
    <col min="11774" max="11774" width="14.7109375" style="2" customWidth="1"/>
    <col min="11775" max="11775" width="14.85546875" style="2" customWidth="1"/>
    <col min="11776" max="11776" width="12.140625" style="2" customWidth="1"/>
    <col min="11777" max="11777" width="11.42578125" style="2" customWidth="1"/>
    <col min="11778" max="11779" width="0" style="2" hidden="1" customWidth="1"/>
    <col min="11780" max="11780" width="11.5703125" style="2" customWidth="1"/>
    <col min="11781" max="11781" width="9.85546875" style="2" customWidth="1"/>
    <col min="11782" max="11782" width="10.140625" style="2" customWidth="1"/>
    <col min="11783" max="11783" width="12.5703125" style="2" customWidth="1"/>
    <col min="11784" max="11784" width="11.28515625" style="2" customWidth="1"/>
    <col min="11785" max="11785" width="16.42578125" style="2" customWidth="1"/>
    <col min="11786" max="11786" width="23.42578125" style="2" customWidth="1"/>
    <col min="11787" max="12028" width="11.42578125" style="2"/>
    <col min="12029" max="12029" width="38.28515625" style="2" customWidth="1"/>
    <col min="12030" max="12030" width="14.7109375" style="2" customWidth="1"/>
    <col min="12031" max="12031" width="14.85546875" style="2" customWidth="1"/>
    <col min="12032" max="12032" width="12.140625" style="2" customWidth="1"/>
    <col min="12033" max="12033" width="11.42578125" style="2" customWidth="1"/>
    <col min="12034" max="12035" width="0" style="2" hidden="1" customWidth="1"/>
    <col min="12036" max="12036" width="11.5703125" style="2" customWidth="1"/>
    <col min="12037" max="12037" width="9.85546875" style="2" customWidth="1"/>
    <col min="12038" max="12038" width="10.140625" style="2" customWidth="1"/>
    <col min="12039" max="12039" width="12.5703125" style="2" customWidth="1"/>
    <col min="12040" max="12040" width="11.28515625" style="2" customWidth="1"/>
    <col min="12041" max="12041" width="16.42578125" style="2" customWidth="1"/>
    <col min="12042" max="12042" width="23.42578125" style="2" customWidth="1"/>
    <col min="12043" max="12284" width="11.42578125" style="2"/>
    <col min="12285" max="12285" width="38.28515625" style="2" customWidth="1"/>
    <col min="12286" max="12286" width="14.7109375" style="2" customWidth="1"/>
    <col min="12287" max="12287" width="14.85546875" style="2" customWidth="1"/>
    <col min="12288" max="12288" width="12.140625" style="2" customWidth="1"/>
    <col min="12289" max="12289" width="11.42578125" style="2" customWidth="1"/>
    <col min="12290" max="12291" width="0" style="2" hidden="1" customWidth="1"/>
    <col min="12292" max="12292" width="11.5703125" style="2" customWidth="1"/>
    <col min="12293" max="12293" width="9.85546875" style="2" customWidth="1"/>
    <col min="12294" max="12294" width="10.140625" style="2" customWidth="1"/>
    <col min="12295" max="12295" width="12.5703125" style="2" customWidth="1"/>
    <col min="12296" max="12296" width="11.28515625" style="2" customWidth="1"/>
    <col min="12297" max="12297" width="16.42578125" style="2" customWidth="1"/>
    <col min="12298" max="12298" width="23.42578125" style="2" customWidth="1"/>
    <col min="12299" max="12540" width="11.42578125" style="2"/>
    <col min="12541" max="12541" width="38.28515625" style="2" customWidth="1"/>
    <col min="12542" max="12542" width="14.7109375" style="2" customWidth="1"/>
    <col min="12543" max="12543" width="14.85546875" style="2" customWidth="1"/>
    <col min="12544" max="12544" width="12.140625" style="2" customWidth="1"/>
    <col min="12545" max="12545" width="11.42578125" style="2" customWidth="1"/>
    <col min="12546" max="12547" width="0" style="2" hidden="1" customWidth="1"/>
    <col min="12548" max="12548" width="11.5703125" style="2" customWidth="1"/>
    <col min="12549" max="12549" width="9.85546875" style="2" customWidth="1"/>
    <col min="12550" max="12550" width="10.140625" style="2" customWidth="1"/>
    <col min="12551" max="12551" width="12.5703125" style="2" customWidth="1"/>
    <col min="12552" max="12552" width="11.28515625" style="2" customWidth="1"/>
    <col min="12553" max="12553" width="16.42578125" style="2" customWidth="1"/>
    <col min="12554" max="12554" width="23.42578125" style="2" customWidth="1"/>
    <col min="12555" max="12796" width="11.42578125" style="2"/>
    <col min="12797" max="12797" width="38.28515625" style="2" customWidth="1"/>
    <col min="12798" max="12798" width="14.7109375" style="2" customWidth="1"/>
    <col min="12799" max="12799" width="14.85546875" style="2" customWidth="1"/>
    <col min="12800" max="12800" width="12.140625" style="2" customWidth="1"/>
    <col min="12801" max="12801" width="11.42578125" style="2" customWidth="1"/>
    <col min="12802" max="12803" width="0" style="2" hidden="1" customWidth="1"/>
    <col min="12804" max="12804" width="11.5703125" style="2" customWidth="1"/>
    <col min="12805" max="12805" width="9.85546875" style="2" customWidth="1"/>
    <col min="12806" max="12806" width="10.140625" style="2" customWidth="1"/>
    <col min="12807" max="12807" width="12.5703125" style="2" customWidth="1"/>
    <col min="12808" max="12808" width="11.28515625" style="2" customWidth="1"/>
    <col min="12809" max="12809" width="16.42578125" style="2" customWidth="1"/>
    <col min="12810" max="12810" width="23.42578125" style="2" customWidth="1"/>
    <col min="12811" max="13052" width="11.42578125" style="2"/>
    <col min="13053" max="13053" width="38.28515625" style="2" customWidth="1"/>
    <col min="13054" max="13054" width="14.7109375" style="2" customWidth="1"/>
    <col min="13055" max="13055" width="14.85546875" style="2" customWidth="1"/>
    <col min="13056" max="13056" width="12.140625" style="2" customWidth="1"/>
    <col min="13057" max="13057" width="11.42578125" style="2" customWidth="1"/>
    <col min="13058" max="13059" width="0" style="2" hidden="1" customWidth="1"/>
    <col min="13060" max="13060" width="11.5703125" style="2" customWidth="1"/>
    <col min="13061" max="13061" width="9.85546875" style="2" customWidth="1"/>
    <col min="13062" max="13062" width="10.140625" style="2" customWidth="1"/>
    <col min="13063" max="13063" width="12.5703125" style="2" customWidth="1"/>
    <col min="13064" max="13064" width="11.28515625" style="2" customWidth="1"/>
    <col min="13065" max="13065" width="16.42578125" style="2" customWidth="1"/>
    <col min="13066" max="13066" width="23.42578125" style="2" customWidth="1"/>
    <col min="13067" max="13308" width="11.42578125" style="2"/>
    <col min="13309" max="13309" width="38.28515625" style="2" customWidth="1"/>
    <col min="13310" max="13310" width="14.7109375" style="2" customWidth="1"/>
    <col min="13311" max="13311" width="14.85546875" style="2" customWidth="1"/>
    <col min="13312" max="13312" width="12.140625" style="2" customWidth="1"/>
    <col min="13313" max="13313" width="11.42578125" style="2" customWidth="1"/>
    <col min="13314" max="13315" width="0" style="2" hidden="1" customWidth="1"/>
    <col min="13316" max="13316" width="11.5703125" style="2" customWidth="1"/>
    <col min="13317" max="13317" width="9.85546875" style="2" customWidth="1"/>
    <col min="13318" max="13318" width="10.140625" style="2" customWidth="1"/>
    <col min="13319" max="13319" width="12.5703125" style="2" customWidth="1"/>
    <col min="13320" max="13320" width="11.28515625" style="2" customWidth="1"/>
    <col min="13321" max="13321" width="16.42578125" style="2" customWidth="1"/>
    <col min="13322" max="13322" width="23.42578125" style="2" customWidth="1"/>
    <col min="13323" max="13564" width="11.42578125" style="2"/>
    <col min="13565" max="13565" width="38.28515625" style="2" customWidth="1"/>
    <col min="13566" max="13566" width="14.7109375" style="2" customWidth="1"/>
    <col min="13567" max="13567" width="14.85546875" style="2" customWidth="1"/>
    <col min="13568" max="13568" width="12.140625" style="2" customWidth="1"/>
    <col min="13569" max="13569" width="11.42578125" style="2" customWidth="1"/>
    <col min="13570" max="13571" width="0" style="2" hidden="1" customWidth="1"/>
    <col min="13572" max="13572" width="11.5703125" style="2" customWidth="1"/>
    <col min="13573" max="13573" width="9.85546875" style="2" customWidth="1"/>
    <col min="13574" max="13574" width="10.140625" style="2" customWidth="1"/>
    <col min="13575" max="13575" width="12.5703125" style="2" customWidth="1"/>
    <col min="13576" max="13576" width="11.28515625" style="2" customWidth="1"/>
    <col min="13577" max="13577" width="16.42578125" style="2" customWidth="1"/>
    <col min="13578" max="13578" width="23.42578125" style="2" customWidth="1"/>
    <col min="13579" max="13820" width="11.42578125" style="2"/>
    <col min="13821" max="13821" width="38.28515625" style="2" customWidth="1"/>
    <col min="13822" max="13822" width="14.7109375" style="2" customWidth="1"/>
    <col min="13823" max="13823" width="14.85546875" style="2" customWidth="1"/>
    <col min="13824" max="13824" width="12.140625" style="2" customWidth="1"/>
    <col min="13825" max="13825" width="11.42578125" style="2" customWidth="1"/>
    <col min="13826" max="13827" width="0" style="2" hidden="1" customWidth="1"/>
    <col min="13828" max="13828" width="11.5703125" style="2" customWidth="1"/>
    <col min="13829" max="13829" width="9.85546875" style="2" customWidth="1"/>
    <col min="13830" max="13830" width="10.140625" style="2" customWidth="1"/>
    <col min="13831" max="13831" width="12.5703125" style="2" customWidth="1"/>
    <col min="13832" max="13832" width="11.28515625" style="2" customWidth="1"/>
    <col min="13833" max="13833" width="16.42578125" style="2" customWidth="1"/>
    <col min="13834" max="13834" width="23.42578125" style="2" customWidth="1"/>
    <col min="13835" max="14076" width="11.42578125" style="2"/>
    <col min="14077" max="14077" width="38.28515625" style="2" customWidth="1"/>
    <col min="14078" max="14078" width="14.7109375" style="2" customWidth="1"/>
    <col min="14079" max="14079" width="14.85546875" style="2" customWidth="1"/>
    <col min="14080" max="14080" width="12.140625" style="2" customWidth="1"/>
    <col min="14081" max="14081" width="11.42578125" style="2" customWidth="1"/>
    <col min="14082" max="14083" width="0" style="2" hidden="1" customWidth="1"/>
    <col min="14084" max="14084" width="11.5703125" style="2" customWidth="1"/>
    <col min="14085" max="14085" width="9.85546875" style="2" customWidth="1"/>
    <col min="14086" max="14086" width="10.140625" style="2" customWidth="1"/>
    <col min="14087" max="14087" width="12.5703125" style="2" customWidth="1"/>
    <col min="14088" max="14088" width="11.28515625" style="2" customWidth="1"/>
    <col min="14089" max="14089" width="16.42578125" style="2" customWidth="1"/>
    <col min="14090" max="14090" width="23.42578125" style="2" customWidth="1"/>
    <col min="14091" max="14332" width="11.42578125" style="2"/>
    <col min="14333" max="14333" width="38.28515625" style="2" customWidth="1"/>
    <col min="14334" max="14334" width="14.7109375" style="2" customWidth="1"/>
    <col min="14335" max="14335" width="14.85546875" style="2" customWidth="1"/>
    <col min="14336" max="14336" width="12.140625" style="2" customWidth="1"/>
    <col min="14337" max="14337" width="11.42578125" style="2" customWidth="1"/>
    <col min="14338" max="14339" width="0" style="2" hidden="1" customWidth="1"/>
    <col min="14340" max="14340" width="11.5703125" style="2" customWidth="1"/>
    <col min="14341" max="14341" width="9.85546875" style="2" customWidth="1"/>
    <col min="14342" max="14342" width="10.140625" style="2" customWidth="1"/>
    <col min="14343" max="14343" width="12.5703125" style="2" customWidth="1"/>
    <col min="14344" max="14344" width="11.28515625" style="2" customWidth="1"/>
    <col min="14345" max="14345" width="16.42578125" style="2" customWidth="1"/>
    <col min="14346" max="14346" width="23.42578125" style="2" customWidth="1"/>
    <col min="14347" max="14588" width="11.42578125" style="2"/>
    <col min="14589" max="14589" width="38.28515625" style="2" customWidth="1"/>
    <col min="14590" max="14590" width="14.7109375" style="2" customWidth="1"/>
    <col min="14591" max="14591" width="14.85546875" style="2" customWidth="1"/>
    <col min="14592" max="14592" width="12.140625" style="2" customWidth="1"/>
    <col min="14593" max="14593" width="11.42578125" style="2" customWidth="1"/>
    <col min="14594" max="14595" width="0" style="2" hidden="1" customWidth="1"/>
    <col min="14596" max="14596" width="11.5703125" style="2" customWidth="1"/>
    <col min="14597" max="14597" width="9.85546875" style="2" customWidth="1"/>
    <col min="14598" max="14598" width="10.140625" style="2" customWidth="1"/>
    <col min="14599" max="14599" width="12.5703125" style="2" customWidth="1"/>
    <col min="14600" max="14600" width="11.28515625" style="2" customWidth="1"/>
    <col min="14601" max="14601" width="16.42578125" style="2" customWidth="1"/>
    <col min="14602" max="14602" width="23.42578125" style="2" customWidth="1"/>
    <col min="14603" max="14844" width="11.42578125" style="2"/>
    <col min="14845" max="14845" width="38.28515625" style="2" customWidth="1"/>
    <col min="14846" max="14846" width="14.7109375" style="2" customWidth="1"/>
    <col min="14847" max="14847" width="14.85546875" style="2" customWidth="1"/>
    <col min="14848" max="14848" width="12.140625" style="2" customWidth="1"/>
    <col min="14849" max="14849" width="11.42578125" style="2" customWidth="1"/>
    <col min="14850" max="14851" width="0" style="2" hidden="1" customWidth="1"/>
    <col min="14852" max="14852" width="11.5703125" style="2" customWidth="1"/>
    <col min="14853" max="14853" width="9.85546875" style="2" customWidth="1"/>
    <col min="14854" max="14854" width="10.140625" style="2" customWidth="1"/>
    <col min="14855" max="14855" width="12.5703125" style="2" customWidth="1"/>
    <col min="14856" max="14856" width="11.28515625" style="2" customWidth="1"/>
    <col min="14857" max="14857" width="16.42578125" style="2" customWidth="1"/>
    <col min="14858" max="14858" width="23.42578125" style="2" customWidth="1"/>
    <col min="14859" max="15100" width="11.42578125" style="2"/>
    <col min="15101" max="15101" width="38.28515625" style="2" customWidth="1"/>
    <col min="15102" max="15102" width="14.7109375" style="2" customWidth="1"/>
    <col min="15103" max="15103" width="14.85546875" style="2" customWidth="1"/>
    <col min="15104" max="15104" width="12.140625" style="2" customWidth="1"/>
    <col min="15105" max="15105" width="11.42578125" style="2" customWidth="1"/>
    <col min="15106" max="15107" width="0" style="2" hidden="1" customWidth="1"/>
    <col min="15108" max="15108" width="11.5703125" style="2" customWidth="1"/>
    <col min="15109" max="15109" width="9.85546875" style="2" customWidth="1"/>
    <col min="15110" max="15110" width="10.140625" style="2" customWidth="1"/>
    <col min="15111" max="15111" width="12.5703125" style="2" customWidth="1"/>
    <col min="15112" max="15112" width="11.28515625" style="2" customWidth="1"/>
    <col min="15113" max="15113" width="16.42578125" style="2" customWidth="1"/>
    <col min="15114" max="15114" width="23.42578125" style="2" customWidth="1"/>
    <col min="15115" max="15356" width="11.42578125" style="2"/>
    <col min="15357" max="15357" width="38.28515625" style="2" customWidth="1"/>
    <col min="15358" max="15358" width="14.7109375" style="2" customWidth="1"/>
    <col min="15359" max="15359" width="14.85546875" style="2" customWidth="1"/>
    <col min="15360" max="15360" width="12.140625" style="2" customWidth="1"/>
    <col min="15361" max="15361" width="11.42578125" style="2" customWidth="1"/>
    <col min="15362" max="15363" width="0" style="2" hidden="1" customWidth="1"/>
    <col min="15364" max="15364" width="11.5703125" style="2" customWidth="1"/>
    <col min="15365" max="15365" width="9.85546875" style="2" customWidth="1"/>
    <col min="15366" max="15366" width="10.140625" style="2" customWidth="1"/>
    <col min="15367" max="15367" width="12.5703125" style="2" customWidth="1"/>
    <col min="15368" max="15368" width="11.28515625" style="2" customWidth="1"/>
    <col min="15369" max="15369" width="16.42578125" style="2" customWidth="1"/>
    <col min="15370" max="15370" width="23.42578125" style="2" customWidth="1"/>
    <col min="15371" max="15612" width="11.42578125" style="2"/>
    <col min="15613" max="15613" width="38.28515625" style="2" customWidth="1"/>
    <col min="15614" max="15614" width="14.7109375" style="2" customWidth="1"/>
    <col min="15615" max="15615" width="14.85546875" style="2" customWidth="1"/>
    <col min="15616" max="15616" width="12.140625" style="2" customWidth="1"/>
    <col min="15617" max="15617" width="11.42578125" style="2" customWidth="1"/>
    <col min="15618" max="15619" width="0" style="2" hidden="1" customWidth="1"/>
    <col min="15620" max="15620" width="11.5703125" style="2" customWidth="1"/>
    <col min="15621" max="15621" width="9.85546875" style="2" customWidth="1"/>
    <col min="15622" max="15622" width="10.140625" style="2" customWidth="1"/>
    <col min="15623" max="15623" width="12.5703125" style="2" customWidth="1"/>
    <col min="15624" max="15624" width="11.28515625" style="2" customWidth="1"/>
    <col min="15625" max="15625" width="16.42578125" style="2" customWidth="1"/>
    <col min="15626" max="15626" width="23.42578125" style="2" customWidth="1"/>
    <col min="15627" max="15868" width="11.42578125" style="2"/>
    <col min="15869" max="15869" width="38.28515625" style="2" customWidth="1"/>
    <col min="15870" max="15870" width="14.7109375" style="2" customWidth="1"/>
    <col min="15871" max="15871" width="14.85546875" style="2" customWidth="1"/>
    <col min="15872" max="15872" width="12.140625" style="2" customWidth="1"/>
    <col min="15873" max="15873" width="11.42578125" style="2" customWidth="1"/>
    <col min="15874" max="15875" width="0" style="2" hidden="1" customWidth="1"/>
    <col min="15876" max="15876" width="11.5703125" style="2" customWidth="1"/>
    <col min="15877" max="15877" width="9.85546875" style="2" customWidth="1"/>
    <col min="15878" max="15878" width="10.140625" style="2" customWidth="1"/>
    <col min="15879" max="15879" width="12.5703125" style="2" customWidth="1"/>
    <col min="15880" max="15880" width="11.28515625" style="2" customWidth="1"/>
    <col min="15881" max="15881" width="16.42578125" style="2" customWidth="1"/>
    <col min="15882" max="15882" width="23.42578125" style="2" customWidth="1"/>
    <col min="15883" max="16124" width="11.42578125" style="2"/>
    <col min="16125" max="16125" width="38.28515625" style="2" customWidth="1"/>
    <col min="16126" max="16126" width="14.7109375" style="2" customWidth="1"/>
    <col min="16127" max="16127" width="14.85546875" style="2" customWidth="1"/>
    <col min="16128" max="16128" width="12.140625" style="2" customWidth="1"/>
    <col min="16129" max="16129" width="11.42578125" style="2" customWidth="1"/>
    <col min="16130" max="16131" width="0" style="2" hidden="1" customWidth="1"/>
    <col min="16132" max="16132" width="11.5703125" style="2" customWidth="1"/>
    <col min="16133" max="16133" width="9.85546875" style="2" customWidth="1"/>
    <col min="16134" max="16134" width="10.140625" style="2" customWidth="1"/>
    <col min="16135" max="16135" width="12.5703125" style="2" customWidth="1"/>
    <col min="16136" max="16136" width="11.28515625" style="2" customWidth="1"/>
    <col min="16137" max="16137" width="16.42578125" style="2" customWidth="1"/>
    <col min="16138" max="16138" width="23.42578125" style="2" customWidth="1"/>
    <col min="16139" max="16384" width="11.42578125" style="2"/>
  </cols>
  <sheetData>
    <row r="1" spans="1:23" x14ac:dyDescent="0.25">
      <c r="A1" s="1" t="s">
        <v>0</v>
      </c>
    </row>
    <row r="2" spans="1:23" x14ac:dyDescent="0.25">
      <c r="A2" s="1" t="s">
        <v>369</v>
      </c>
    </row>
    <row r="3" spans="1:23" x14ac:dyDescent="0.25">
      <c r="A3" s="1" t="s">
        <v>388</v>
      </c>
    </row>
    <row r="4" spans="1:23" ht="15.75" thickBot="1" x14ac:dyDescent="0.3">
      <c r="A4" s="1"/>
    </row>
    <row r="5" spans="1:23" x14ac:dyDescent="0.25">
      <c r="A5" s="3"/>
      <c r="B5" s="4"/>
      <c r="C5" s="4"/>
      <c r="D5" s="506" t="s">
        <v>1</v>
      </c>
      <c r="E5" s="506"/>
      <c r="F5" s="506"/>
      <c r="G5" s="506"/>
      <c r="H5" s="506"/>
      <c r="I5" s="562" t="s">
        <v>2</v>
      </c>
      <c r="J5" s="563"/>
      <c r="K5" s="563"/>
      <c r="L5" s="563"/>
      <c r="M5" s="563"/>
      <c r="N5" s="564"/>
      <c r="O5" s="5"/>
    </row>
    <row r="6" spans="1:23" ht="51" x14ac:dyDescent="0.25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8</v>
      </c>
      <c r="H6" s="7" t="s">
        <v>9</v>
      </c>
      <c r="I6" s="7" t="s">
        <v>271</v>
      </c>
      <c r="J6" s="7" t="s">
        <v>310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157">
        <v>0.02</v>
      </c>
      <c r="Q6" s="157">
        <v>0.04</v>
      </c>
      <c r="R6" s="158">
        <v>0.06</v>
      </c>
      <c r="S6" s="158">
        <v>7.0000000000000007E-2</v>
      </c>
      <c r="T6" s="162" t="s">
        <v>262</v>
      </c>
    </row>
    <row r="7" spans="1:23" ht="15.75" thickBot="1" x14ac:dyDescent="0.3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6"/>
      <c r="P7" s="16"/>
      <c r="Q7" s="16"/>
      <c r="R7" s="16"/>
      <c r="S7" s="16"/>
    </row>
    <row r="8" spans="1:23" x14ac:dyDescent="0.25">
      <c r="A8" s="12" t="s">
        <v>15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6"/>
      <c r="P8" s="16"/>
      <c r="Q8" s="16"/>
      <c r="R8" s="16"/>
      <c r="S8" s="16"/>
      <c r="W8" s="47"/>
    </row>
    <row r="9" spans="1:23" x14ac:dyDescent="0.25">
      <c r="A9" s="120"/>
      <c r="B9" s="120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  <c r="Q9" s="16"/>
      <c r="R9" s="16"/>
      <c r="S9" s="16"/>
      <c r="W9" s="47"/>
    </row>
    <row r="10" spans="1:23" ht="34.5" customHeight="1" x14ac:dyDescent="0.25">
      <c r="A10" s="121" t="s">
        <v>219</v>
      </c>
      <c r="B10" s="119" t="s">
        <v>16</v>
      </c>
      <c r="C10" s="18">
        <v>19864</v>
      </c>
      <c r="D10" s="18">
        <f t="shared" ref="D10:D18" si="0">C10/2</f>
        <v>9932</v>
      </c>
      <c r="E10" s="18"/>
      <c r="F10" s="18"/>
      <c r="G10" s="18"/>
      <c r="H10" s="19">
        <v>0</v>
      </c>
      <c r="I10" s="19"/>
      <c r="J10" s="19"/>
      <c r="K10" s="19"/>
      <c r="L10" s="18">
        <v>1566</v>
      </c>
      <c r="M10" s="18">
        <v>0</v>
      </c>
      <c r="N10" s="18">
        <f t="shared" ref="N10:N18" si="1">SUM(D10+E10+G10+H10-I10-K10-L10+M10)</f>
        <v>8366</v>
      </c>
      <c r="O10" s="16"/>
      <c r="P10" s="160">
        <f t="shared" ref="P10:P18" si="2">C10*0.02</f>
        <v>397.28000000000003</v>
      </c>
      <c r="Q10" s="18">
        <f t="shared" ref="Q10:Q18" si="3">C10*0.04</f>
        <v>794.56000000000006</v>
      </c>
      <c r="R10" s="18">
        <f t="shared" ref="R10:R18" si="4">C10*0.06</f>
        <v>1191.8399999999999</v>
      </c>
      <c r="S10" s="18">
        <f t="shared" ref="S10:S18" si="5">C10*0.07</f>
        <v>1390.4800000000002</v>
      </c>
      <c r="T10" s="160">
        <v>382</v>
      </c>
      <c r="V10" s="47">
        <f>N10/2</f>
        <v>4183</v>
      </c>
      <c r="W10" s="47">
        <f>C10/30.4*50</f>
        <v>32671.052631578947</v>
      </c>
    </row>
    <row r="11" spans="1:23" ht="34.5" customHeight="1" x14ac:dyDescent="0.25">
      <c r="A11" s="121" t="s">
        <v>220</v>
      </c>
      <c r="B11" s="119" t="s">
        <v>16</v>
      </c>
      <c r="C11" s="18">
        <v>19864</v>
      </c>
      <c r="D11" s="18">
        <f t="shared" si="0"/>
        <v>9932</v>
      </c>
      <c r="E11" s="18"/>
      <c r="F11" s="18"/>
      <c r="G11" s="18"/>
      <c r="H11" s="19">
        <v>0</v>
      </c>
      <c r="I11" s="19"/>
      <c r="J11" s="19"/>
      <c r="K11" s="19"/>
      <c r="L11" s="18">
        <v>1566</v>
      </c>
      <c r="M11" s="18">
        <v>0</v>
      </c>
      <c r="N11" s="18">
        <f t="shared" si="1"/>
        <v>8366</v>
      </c>
      <c r="O11" s="16"/>
      <c r="P11" s="160">
        <f t="shared" si="2"/>
        <v>397.28000000000003</v>
      </c>
      <c r="Q11" s="18">
        <f t="shared" si="3"/>
        <v>794.56000000000006</v>
      </c>
      <c r="R11" s="18">
        <f t="shared" si="4"/>
        <v>1191.8399999999999</v>
      </c>
      <c r="S11" s="18">
        <f t="shared" si="5"/>
        <v>1390.4800000000002</v>
      </c>
      <c r="T11" s="160">
        <v>382</v>
      </c>
      <c r="V11" s="47">
        <f t="shared" ref="V11:V18" si="6">N11/2</f>
        <v>4183</v>
      </c>
      <c r="W11" s="47">
        <f t="shared" ref="W11:W29" si="7">C11/30.4*50</f>
        <v>32671.052631578947</v>
      </c>
    </row>
    <row r="12" spans="1:23" ht="34.5" customHeight="1" x14ac:dyDescent="0.25">
      <c r="A12" s="121" t="s">
        <v>221</v>
      </c>
      <c r="B12" s="119" t="s">
        <v>16</v>
      </c>
      <c r="C12" s="18">
        <v>19864</v>
      </c>
      <c r="D12" s="18">
        <f t="shared" si="0"/>
        <v>9932</v>
      </c>
      <c r="E12" s="18"/>
      <c r="F12" s="18"/>
      <c r="G12" s="18"/>
      <c r="H12" s="19"/>
      <c r="I12" s="19"/>
      <c r="J12" s="19"/>
      <c r="K12" s="19"/>
      <c r="L12" s="18">
        <v>1566</v>
      </c>
      <c r="M12" s="18">
        <v>0</v>
      </c>
      <c r="N12" s="18">
        <f t="shared" si="1"/>
        <v>8366</v>
      </c>
      <c r="O12" s="16"/>
      <c r="P12" s="160">
        <f t="shared" si="2"/>
        <v>397.28000000000003</v>
      </c>
      <c r="Q12" s="18">
        <f t="shared" si="3"/>
        <v>794.56000000000006</v>
      </c>
      <c r="R12" s="18">
        <f t="shared" si="4"/>
        <v>1191.8399999999999</v>
      </c>
      <c r="S12" s="18">
        <f t="shared" si="5"/>
        <v>1390.4800000000002</v>
      </c>
      <c r="T12" s="160">
        <v>382</v>
      </c>
      <c r="V12" s="47">
        <f t="shared" si="6"/>
        <v>4183</v>
      </c>
      <c r="W12" s="47">
        <f t="shared" si="7"/>
        <v>32671.052631578947</v>
      </c>
    </row>
    <row r="13" spans="1:23" ht="34.5" customHeight="1" x14ac:dyDescent="0.25">
      <c r="A13" s="121" t="s">
        <v>222</v>
      </c>
      <c r="B13" s="119" t="s">
        <v>16</v>
      </c>
      <c r="C13" s="18">
        <v>19864</v>
      </c>
      <c r="D13" s="18">
        <f t="shared" si="0"/>
        <v>9932</v>
      </c>
      <c r="E13" s="18"/>
      <c r="F13" s="18"/>
      <c r="G13" s="18"/>
      <c r="H13" s="19">
        <v>0</v>
      </c>
      <c r="I13" s="19"/>
      <c r="J13" s="19"/>
      <c r="K13" s="19"/>
      <c r="L13" s="18">
        <v>1566</v>
      </c>
      <c r="M13" s="18">
        <v>0</v>
      </c>
      <c r="N13" s="18">
        <f t="shared" si="1"/>
        <v>8366</v>
      </c>
      <c r="O13" s="16"/>
      <c r="P13" s="160">
        <f t="shared" si="2"/>
        <v>397.28000000000003</v>
      </c>
      <c r="Q13" s="18">
        <f t="shared" si="3"/>
        <v>794.56000000000006</v>
      </c>
      <c r="R13" s="18">
        <f t="shared" si="4"/>
        <v>1191.8399999999999</v>
      </c>
      <c r="S13" s="18">
        <f t="shared" si="5"/>
        <v>1390.4800000000002</v>
      </c>
      <c r="T13" s="160">
        <v>382</v>
      </c>
      <c r="V13" s="47">
        <f t="shared" si="6"/>
        <v>4183</v>
      </c>
      <c r="W13" s="47">
        <f t="shared" si="7"/>
        <v>32671.052631578947</v>
      </c>
    </row>
    <row r="14" spans="1:23" ht="34.5" customHeight="1" x14ac:dyDescent="0.25">
      <c r="A14" s="121" t="s">
        <v>223</v>
      </c>
      <c r="B14" s="119" t="s">
        <v>16</v>
      </c>
      <c r="C14" s="18">
        <v>19864</v>
      </c>
      <c r="D14" s="18">
        <f t="shared" si="0"/>
        <v>9932</v>
      </c>
      <c r="E14" s="18"/>
      <c r="F14" s="18"/>
      <c r="G14" s="18"/>
      <c r="H14" s="19">
        <v>0</v>
      </c>
      <c r="I14" s="19"/>
      <c r="J14" s="19"/>
      <c r="K14" s="19"/>
      <c r="L14" s="18">
        <v>1566</v>
      </c>
      <c r="M14" s="18">
        <v>0</v>
      </c>
      <c r="N14" s="18">
        <f t="shared" si="1"/>
        <v>8366</v>
      </c>
      <c r="O14" s="16"/>
      <c r="P14" s="160">
        <f t="shared" si="2"/>
        <v>397.28000000000003</v>
      </c>
      <c r="Q14" s="18">
        <f t="shared" si="3"/>
        <v>794.56000000000006</v>
      </c>
      <c r="R14" s="18">
        <f t="shared" si="4"/>
        <v>1191.8399999999999</v>
      </c>
      <c r="S14" s="18">
        <f t="shared" si="5"/>
        <v>1390.4800000000002</v>
      </c>
      <c r="T14" s="160">
        <v>382</v>
      </c>
      <c r="V14" s="47">
        <f t="shared" si="6"/>
        <v>4183</v>
      </c>
      <c r="W14" s="47">
        <f t="shared" si="7"/>
        <v>32671.052631578947</v>
      </c>
    </row>
    <row r="15" spans="1:23" ht="34.5" customHeight="1" x14ac:dyDescent="0.25">
      <c r="A15" s="121" t="s">
        <v>224</v>
      </c>
      <c r="B15" s="119" t="s">
        <v>16</v>
      </c>
      <c r="C15" s="18">
        <v>19864</v>
      </c>
      <c r="D15" s="18">
        <f t="shared" si="0"/>
        <v>9932</v>
      </c>
      <c r="E15" s="18"/>
      <c r="F15" s="18"/>
      <c r="G15" s="18"/>
      <c r="H15" s="19">
        <v>0</v>
      </c>
      <c r="I15" s="19"/>
      <c r="J15" s="19"/>
      <c r="K15" s="19"/>
      <c r="L15" s="18">
        <v>1566</v>
      </c>
      <c r="M15" s="18">
        <v>0</v>
      </c>
      <c r="N15" s="18">
        <f t="shared" si="1"/>
        <v>8366</v>
      </c>
      <c r="O15" s="16"/>
      <c r="P15" s="160">
        <f t="shared" si="2"/>
        <v>397.28000000000003</v>
      </c>
      <c r="Q15" s="18">
        <f t="shared" si="3"/>
        <v>794.56000000000006</v>
      </c>
      <c r="R15" s="18">
        <f t="shared" si="4"/>
        <v>1191.8399999999999</v>
      </c>
      <c r="S15" s="18">
        <f t="shared" si="5"/>
        <v>1390.4800000000002</v>
      </c>
      <c r="T15" s="160">
        <v>382</v>
      </c>
      <c r="V15" s="47">
        <f t="shared" si="6"/>
        <v>4183</v>
      </c>
      <c r="W15" s="47">
        <f t="shared" si="7"/>
        <v>32671.052631578947</v>
      </c>
    </row>
    <row r="16" spans="1:23" ht="34.5" customHeight="1" x14ac:dyDescent="0.25">
      <c r="A16" s="121" t="s">
        <v>225</v>
      </c>
      <c r="B16" s="119" t="s">
        <v>16</v>
      </c>
      <c r="C16" s="18">
        <v>19864</v>
      </c>
      <c r="D16" s="18">
        <f t="shared" si="0"/>
        <v>9932</v>
      </c>
      <c r="E16" s="18"/>
      <c r="F16" s="18"/>
      <c r="G16" s="18"/>
      <c r="H16" s="19">
        <v>0</v>
      </c>
      <c r="I16" s="19"/>
      <c r="J16" s="19"/>
      <c r="K16" s="19"/>
      <c r="L16" s="18">
        <v>1566</v>
      </c>
      <c r="M16" s="18">
        <v>0</v>
      </c>
      <c r="N16" s="18">
        <f t="shared" si="1"/>
        <v>8366</v>
      </c>
      <c r="O16" s="16"/>
      <c r="P16" s="160">
        <f t="shared" si="2"/>
        <v>397.28000000000003</v>
      </c>
      <c r="Q16" s="18">
        <f t="shared" si="3"/>
        <v>794.56000000000006</v>
      </c>
      <c r="R16" s="18">
        <f t="shared" si="4"/>
        <v>1191.8399999999999</v>
      </c>
      <c r="S16" s="18">
        <f t="shared" si="5"/>
        <v>1390.4800000000002</v>
      </c>
      <c r="T16" s="160">
        <v>382</v>
      </c>
      <c r="V16" s="47">
        <f t="shared" si="6"/>
        <v>4183</v>
      </c>
      <c r="W16" s="47">
        <f t="shared" si="7"/>
        <v>32671.052631578947</v>
      </c>
    </row>
    <row r="17" spans="1:23" ht="34.5" customHeight="1" x14ac:dyDescent="0.25">
      <c r="A17" s="121" t="s">
        <v>226</v>
      </c>
      <c r="B17" s="119" t="s">
        <v>16</v>
      </c>
      <c r="C17" s="18">
        <v>19864</v>
      </c>
      <c r="D17" s="18">
        <f t="shared" si="0"/>
        <v>9932</v>
      </c>
      <c r="E17" s="18"/>
      <c r="F17" s="18"/>
      <c r="G17" s="18"/>
      <c r="H17" s="19">
        <v>0</v>
      </c>
      <c r="I17" s="19"/>
      <c r="J17" s="19"/>
      <c r="K17" s="19"/>
      <c r="L17" s="18">
        <v>1566</v>
      </c>
      <c r="M17" s="18">
        <v>0</v>
      </c>
      <c r="N17" s="18">
        <f t="shared" si="1"/>
        <v>8366</v>
      </c>
      <c r="O17" s="16"/>
      <c r="P17" s="160">
        <f t="shared" si="2"/>
        <v>397.28000000000003</v>
      </c>
      <c r="Q17" s="18">
        <f t="shared" si="3"/>
        <v>794.56000000000006</v>
      </c>
      <c r="R17" s="18">
        <f t="shared" si="4"/>
        <v>1191.8399999999999</v>
      </c>
      <c r="S17" s="18">
        <f t="shared" si="5"/>
        <v>1390.4800000000002</v>
      </c>
      <c r="T17" s="160">
        <v>382</v>
      </c>
      <c r="V17" s="47">
        <f t="shared" si="6"/>
        <v>4183</v>
      </c>
      <c r="W17" s="47">
        <f t="shared" si="7"/>
        <v>32671.052631578947</v>
      </c>
    </row>
    <row r="18" spans="1:23" ht="34.5" customHeight="1" x14ac:dyDescent="0.25">
      <c r="A18" s="121" t="s">
        <v>227</v>
      </c>
      <c r="B18" s="119" t="s">
        <v>16</v>
      </c>
      <c r="C18" s="18">
        <v>19864</v>
      </c>
      <c r="D18" s="18">
        <f t="shared" si="0"/>
        <v>9932</v>
      </c>
      <c r="E18" s="18"/>
      <c r="F18" s="18"/>
      <c r="G18" s="18"/>
      <c r="H18" s="19">
        <v>0</v>
      </c>
      <c r="I18" s="19"/>
      <c r="J18" s="19"/>
      <c r="K18" s="19"/>
      <c r="L18" s="18">
        <v>1566</v>
      </c>
      <c r="M18" s="18">
        <v>0</v>
      </c>
      <c r="N18" s="18">
        <f t="shared" si="1"/>
        <v>8366</v>
      </c>
      <c r="O18" s="16"/>
      <c r="P18" s="160">
        <f t="shared" si="2"/>
        <v>397.28000000000003</v>
      </c>
      <c r="Q18" s="18">
        <f t="shared" si="3"/>
        <v>794.56000000000006</v>
      </c>
      <c r="R18" s="18">
        <f t="shared" si="4"/>
        <v>1191.8399999999999</v>
      </c>
      <c r="S18" s="18">
        <f t="shared" si="5"/>
        <v>1390.4800000000002</v>
      </c>
      <c r="T18" s="160">
        <v>382</v>
      </c>
      <c r="V18" s="47">
        <f t="shared" si="6"/>
        <v>4183</v>
      </c>
      <c r="W18" s="47">
        <f t="shared" si="7"/>
        <v>32671.052631578947</v>
      </c>
    </row>
    <row r="19" spans="1:23" ht="13.5" customHeight="1" x14ac:dyDescent="0.25">
      <c r="A19" s="122"/>
      <c r="B19" s="123"/>
      <c r="C19" s="18"/>
      <c r="D19" s="18"/>
      <c r="E19" s="18"/>
      <c r="F19" s="18"/>
      <c r="G19" s="18"/>
      <c r="H19" s="19"/>
      <c r="I19" s="19"/>
      <c r="J19" s="19"/>
      <c r="K19" s="19"/>
      <c r="L19" s="18"/>
      <c r="M19" s="18"/>
      <c r="N19" s="18"/>
      <c r="O19" s="16"/>
      <c r="P19" s="18"/>
      <c r="Q19" s="18"/>
      <c r="R19" s="18"/>
      <c r="S19" s="18"/>
      <c r="V19" s="47"/>
      <c r="W19" s="47">
        <f t="shared" si="7"/>
        <v>0</v>
      </c>
    </row>
    <row r="20" spans="1:23" ht="27.75" customHeight="1" x14ac:dyDescent="0.25">
      <c r="A20" s="121" t="s">
        <v>228</v>
      </c>
      <c r="B20" s="124" t="s">
        <v>18</v>
      </c>
      <c r="C20" s="18">
        <v>6000</v>
      </c>
      <c r="D20" s="18">
        <f>C20/2</f>
        <v>3000</v>
      </c>
      <c r="E20" s="18"/>
      <c r="F20" s="18"/>
      <c r="G20" s="18"/>
      <c r="H20" s="20">
        <v>73</v>
      </c>
      <c r="I20" s="20">
        <v>125</v>
      </c>
      <c r="J20" s="20"/>
      <c r="K20" s="20"/>
      <c r="L20" s="18">
        <v>220</v>
      </c>
      <c r="M20" s="18">
        <v>147</v>
      </c>
      <c r="N20" s="18">
        <f>SUM(D20+E20+G20+H20-I20-K20-L20+M20)</f>
        <v>2875</v>
      </c>
      <c r="O20" s="16"/>
      <c r="P20" s="18">
        <f>C20*0.02</f>
        <v>120</v>
      </c>
      <c r="Q20" s="160">
        <f>C20*0.04</f>
        <v>240</v>
      </c>
      <c r="R20" s="18">
        <f>C20*0.06</f>
        <v>360</v>
      </c>
      <c r="S20" s="18">
        <f>C20*0.07</f>
        <v>420.00000000000006</v>
      </c>
      <c r="T20" s="161">
        <v>224</v>
      </c>
      <c r="V20" s="47">
        <f>N20</f>
        <v>2875</v>
      </c>
      <c r="W20" s="47">
        <f t="shared" si="7"/>
        <v>9868.4210526315801</v>
      </c>
    </row>
    <row r="21" spans="1:23" ht="15.75" customHeight="1" x14ac:dyDescent="0.25">
      <c r="A21" s="122"/>
      <c r="B21" s="123"/>
      <c r="C21" s="18"/>
      <c r="D21" s="18"/>
      <c r="E21" s="18"/>
      <c r="F21" s="18"/>
      <c r="G21" s="18"/>
      <c r="H21" s="20"/>
      <c r="I21" s="20"/>
      <c r="J21" s="20"/>
      <c r="K21" s="20"/>
      <c r="L21" s="18"/>
      <c r="M21" s="18"/>
      <c r="N21" s="21">
        <f>SUM(N10:N20)</f>
        <v>78169</v>
      </c>
      <c r="O21" s="16"/>
      <c r="P21" s="18"/>
      <c r="Q21" s="18"/>
      <c r="R21" s="18"/>
      <c r="S21" s="18"/>
      <c r="V21" s="47"/>
      <c r="W21" s="47">
        <f t="shared" si="7"/>
        <v>0</v>
      </c>
    </row>
    <row r="22" spans="1:23" x14ac:dyDescent="0.25">
      <c r="A22" s="125" t="s">
        <v>19</v>
      </c>
      <c r="B22" s="123"/>
      <c r="C22" s="18"/>
      <c r="D22" s="18"/>
      <c r="E22" s="18"/>
      <c r="F22" s="18"/>
      <c r="G22" s="18"/>
      <c r="H22" s="23"/>
      <c r="I22" s="23"/>
      <c r="J22" s="23"/>
      <c r="K22" s="23"/>
      <c r="L22" s="18"/>
      <c r="M22" s="18"/>
      <c r="N22" s="21"/>
      <c r="O22" s="16"/>
      <c r="P22" s="18"/>
      <c r="Q22" s="18"/>
      <c r="R22" s="18"/>
      <c r="S22" s="18"/>
      <c r="V22" s="47"/>
      <c r="W22" s="47">
        <f t="shared" si="7"/>
        <v>0</v>
      </c>
    </row>
    <row r="23" spans="1:23" ht="9.75" customHeight="1" x14ac:dyDescent="0.25">
      <c r="A23" s="122"/>
      <c r="B23" s="123"/>
      <c r="C23" s="18"/>
      <c r="D23" s="18"/>
      <c r="E23" s="18"/>
      <c r="F23" s="18"/>
      <c r="G23" s="18"/>
      <c r="H23" s="23"/>
      <c r="I23" s="23"/>
      <c r="J23" s="23"/>
      <c r="K23" s="23"/>
      <c r="L23" s="18"/>
      <c r="M23" s="18"/>
      <c r="N23" s="18"/>
      <c r="O23" s="16"/>
      <c r="P23" s="18"/>
      <c r="Q23" s="18"/>
      <c r="R23" s="18"/>
      <c r="S23" s="18"/>
      <c r="V23" s="47"/>
      <c r="W23" s="47">
        <f t="shared" si="7"/>
        <v>0</v>
      </c>
    </row>
    <row r="24" spans="1:23" ht="27" customHeight="1" x14ac:dyDescent="0.25">
      <c r="A24" s="121" t="s">
        <v>229</v>
      </c>
      <c r="B24" s="119" t="s">
        <v>20</v>
      </c>
      <c r="C24" s="18">
        <v>27080</v>
      </c>
      <c r="D24" s="18">
        <f>SUM(C24/2)</f>
        <v>13540</v>
      </c>
      <c r="E24" s="18"/>
      <c r="F24" s="18"/>
      <c r="G24" s="18"/>
      <c r="H24" s="20">
        <v>0</v>
      </c>
      <c r="I24" s="20"/>
      <c r="J24" s="20"/>
      <c r="K24" s="20"/>
      <c r="L24" s="18">
        <v>2405</v>
      </c>
      <c r="M24" s="18"/>
      <c r="N24" s="18">
        <f>SUM(D24+E24+G24+H24-I24-K24-L24+M24)</f>
        <v>11135</v>
      </c>
      <c r="O24" s="16"/>
      <c r="P24" s="160">
        <f>C24*0.02</f>
        <v>541.6</v>
      </c>
      <c r="Q24" s="18">
        <f>C24*0.04</f>
        <v>1083.2</v>
      </c>
      <c r="R24" s="18">
        <f>C24*0.06</f>
        <v>1624.8</v>
      </c>
      <c r="S24" s="18">
        <f>C24*0.07</f>
        <v>1895.6000000000001</v>
      </c>
      <c r="T24" s="161">
        <v>520</v>
      </c>
      <c r="V24" s="47">
        <f>N24/2</f>
        <v>5567.5</v>
      </c>
      <c r="W24" s="47">
        <f>C24/30.4*50</f>
        <v>44539.473684210527</v>
      </c>
    </row>
    <row r="25" spans="1:23" x14ac:dyDescent="0.25">
      <c r="A25" s="122"/>
      <c r="B25" s="123"/>
      <c r="C25" s="47"/>
      <c r="D25" s="18"/>
      <c r="E25" s="18"/>
      <c r="F25" s="18"/>
      <c r="G25" s="18"/>
      <c r="H25" s="23"/>
      <c r="I25" s="23"/>
      <c r="J25" s="23"/>
      <c r="K25" s="23"/>
      <c r="L25" s="18"/>
      <c r="M25" s="18"/>
      <c r="N25" s="21"/>
      <c r="O25" s="16"/>
      <c r="P25" s="18"/>
      <c r="Q25" s="18"/>
      <c r="R25" s="18"/>
      <c r="S25" s="18"/>
      <c r="V25" s="47"/>
      <c r="W25" s="47">
        <f t="shared" si="7"/>
        <v>0</v>
      </c>
    </row>
    <row r="26" spans="1:23" x14ac:dyDescent="0.25">
      <c r="A26" s="125" t="s">
        <v>21</v>
      </c>
      <c r="B26" s="123"/>
      <c r="C26" s="18"/>
      <c r="D26" s="18"/>
      <c r="E26" s="18"/>
      <c r="F26" s="18"/>
      <c r="G26" s="18"/>
      <c r="H26" s="23"/>
      <c r="I26" s="23"/>
      <c r="J26" s="23"/>
      <c r="K26" s="23"/>
      <c r="L26" s="18"/>
      <c r="M26" s="18"/>
      <c r="N26" s="21">
        <f>SUM(N24:N25)</f>
        <v>11135</v>
      </c>
      <c r="O26" s="16"/>
      <c r="P26" s="18"/>
      <c r="Q26" s="18"/>
      <c r="R26" s="18"/>
      <c r="S26" s="18"/>
      <c r="V26" s="47"/>
      <c r="W26" s="47">
        <f t="shared" si="7"/>
        <v>0</v>
      </c>
    </row>
    <row r="27" spans="1:23" ht="30.75" customHeight="1" x14ac:dyDescent="0.25">
      <c r="A27" s="121" t="s">
        <v>17</v>
      </c>
      <c r="B27" s="115" t="s">
        <v>22</v>
      </c>
      <c r="C27" s="116">
        <v>18500</v>
      </c>
      <c r="D27" s="116">
        <f>SUM(C27/2)</f>
        <v>9250</v>
      </c>
      <c r="E27" s="116"/>
      <c r="F27" s="116"/>
      <c r="G27" s="116"/>
      <c r="H27" s="153">
        <v>0</v>
      </c>
      <c r="I27" s="153">
        <v>125</v>
      </c>
      <c r="J27" s="153"/>
      <c r="K27" s="153"/>
      <c r="L27" s="116">
        <v>1421</v>
      </c>
      <c r="M27" s="116"/>
      <c r="N27" s="116">
        <f>SUM(D27+E27+G27+H27-I27-K27-L27+M27)</f>
        <v>7704</v>
      </c>
      <c r="O27" s="16"/>
      <c r="P27" s="18">
        <f>C27*0.02</f>
        <v>370</v>
      </c>
      <c r="Q27" s="18">
        <f>C27*0.04</f>
        <v>740</v>
      </c>
      <c r="R27" s="160">
        <f>C27*0.06</f>
        <v>1110</v>
      </c>
      <c r="S27" s="18">
        <f>C27*0.07</f>
        <v>1295.0000000000002</v>
      </c>
      <c r="T27" s="161">
        <v>990</v>
      </c>
      <c r="V27" s="47">
        <f>N27/2</f>
        <v>3852</v>
      </c>
      <c r="W27" s="47">
        <f t="shared" si="7"/>
        <v>30427.63157894737</v>
      </c>
    </row>
    <row r="28" spans="1:23" ht="25.5" customHeight="1" x14ac:dyDescent="0.25">
      <c r="A28" s="121" t="s">
        <v>23</v>
      </c>
      <c r="B28" s="115" t="s">
        <v>24</v>
      </c>
      <c r="C28" s="18">
        <v>6750</v>
      </c>
      <c r="D28" s="116">
        <f>SUM(C28/2)</f>
        <v>3375</v>
      </c>
      <c r="E28" s="18"/>
      <c r="F28" s="18"/>
      <c r="G28" s="18"/>
      <c r="H28" s="25">
        <v>120</v>
      </c>
      <c r="I28" s="25"/>
      <c r="J28" s="25"/>
      <c r="K28" s="25">
        <v>30</v>
      </c>
      <c r="L28" s="18">
        <v>262</v>
      </c>
      <c r="M28" s="18">
        <v>127</v>
      </c>
      <c r="N28" s="18">
        <f>SUM(D28+E28+G28+H28-I28-K28-L28+M28)</f>
        <v>3330</v>
      </c>
      <c r="O28" s="16"/>
      <c r="P28" s="18">
        <f>C28*0.02</f>
        <v>135</v>
      </c>
      <c r="Q28" s="160">
        <f>C28*0.04</f>
        <v>270</v>
      </c>
      <c r="R28" s="18">
        <f>C28*0.06</f>
        <v>405</v>
      </c>
      <c r="S28" s="18">
        <f>C28*0.07</f>
        <v>472.50000000000006</v>
      </c>
      <c r="T28" s="161">
        <v>257</v>
      </c>
      <c r="V28" s="47">
        <f>N28</f>
        <v>3330</v>
      </c>
      <c r="W28" s="47">
        <f t="shared" si="7"/>
        <v>11101.973684210527</v>
      </c>
    </row>
    <row r="29" spans="1:23" ht="12.75" customHeight="1" thickBot="1" x14ac:dyDescent="0.3">
      <c r="A29" s="126"/>
      <c r="B29" s="127"/>
      <c r="C29" s="28"/>
      <c r="D29" s="28"/>
      <c r="E29" s="28"/>
      <c r="F29" s="28"/>
      <c r="G29" s="28"/>
      <c r="H29" s="29"/>
      <c r="I29" s="29"/>
      <c r="J29" s="29"/>
      <c r="K29" s="29"/>
      <c r="L29" s="28"/>
      <c r="M29" s="28"/>
      <c r="N29" s="30">
        <f>SUM(N27:N28)</f>
        <v>11034</v>
      </c>
      <c r="O29" s="16"/>
      <c r="P29" s="18"/>
      <c r="Q29" s="18"/>
      <c r="R29" s="18"/>
      <c r="S29" s="18"/>
      <c r="V29" s="47"/>
      <c r="W29" s="47">
        <f t="shared" si="7"/>
        <v>0</v>
      </c>
    </row>
    <row r="30" spans="1:23" x14ac:dyDescent="0.25">
      <c r="A30" s="128"/>
      <c r="B30" s="129"/>
      <c r="C30" s="4"/>
      <c r="D30" s="506" t="s">
        <v>1</v>
      </c>
      <c r="E30" s="506"/>
      <c r="F30" s="506"/>
      <c r="G30" s="506"/>
      <c r="H30" s="506"/>
      <c r="I30" s="32"/>
      <c r="J30" s="177"/>
      <c r="K30" s="32"/>
      <c r="L30" s="506" t="s">
        <v>2</v>
      </c>
      <c r="M30" s="506"/>
      <c r="N30" s="506"/>
      <c r="O30" s="16"/>
      <c r="P30" s="18"/>
      <c r="Q30" s="18"/>
      <c r="R30" s="18"/>
      <c r="S30" s="18"/>
      <c r="V30" s="47"/>
      <c r="W30" s="47"/>
    </row>
    <row r="31" spans="1:23" ht="51" x14ac:dyDescent="0.25">
      <c r="A31" s="130" t="s">
        <v>3</v>
      </c>
      <c r="B31" s="131" t="s">
        <v>4</v>
      </c>
      <c r="C31" s="7" t="s">
        <v>5</v>
      </c>
      <c r="D31" s="7" t="s">
        <v>6</v>
      </c>
      <c r="E31" s="7" t="s">
        <v>7</v>
      </c>
      <c r="F31" s="7" t="s">
        <v>8</v>
      </c>
      <c r="G31" s="7" t="s">
        <v>8</v>
      </c>
      <c r="H31" s="7" t="s">
        <v>9</v>
      </c>
      <c r="I31" s="7" t="s">
        <v>312</v>
      </c>
      <c r="J31" s="7" t="s">
        <v>310</v>
      </c>
      <c r="K31" s="7" t="s">
        <v>10</v>
      </c>
      <c r="L31" s="7" t="s">
        <v>11</v>
      </c>
      <c r="M31" s="7" t="s">
        <v>12</v>
      </c>
      <c r="N31" s="7" t="s">
        <v>13</v>
      </c>
      <c r="O31" s="7" t="s">
        <v>14</v>
      </c>
      <c r="P31" s="18"/>
      <c r="Q31" s="18"/>
      <c r="R31" s="18"/>
      <c r="S31" s="18"/>
      <c r="V31" s="47"/>
      <c r="W31" s="47"/>
    </row>
    <row r="32" spans="1:23" ht="15.75" thickBot="1" x14ac:dyDescent="0.3">
      <c r="A32" s="132"/>
      <c r="B32" s="133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6"/>
      <c r="P32" s="18"/>
      <c r="Q32" s="18"/>
      <c r="R32" s="18"/>
      <c r="S32" s="18"/>
      <c r="V32" s="47"/>
      <c r="W32" s="47"/>
    </row>
    <row r="33" spans="1:23" x14ac:dyDescent="0.25">
      <c r="A33" s="134" t="s">
        <v>25</v>
      </c>
      <c r="B33" s="135"/>
      <c r="C33" s="28"/>
      <c r="D33" s="28"/>
      <c r="E33" s="28"/>
      <c r="F33" s="28"/>
      <c r="G33" s="28"/>
      <c r="H33" s="33"/>
      <c r="I33" s="33"/>
      <c r="J33" s="33"/>
      <c r="K33" s="33"/>
      <c r="L33" s="28"/>
      <c r="M33" s="28"/>
      <c r="N33" s="30"/>
      <c r="O33" s="16"/>
      <c r="P33" s="18"/>
      <c r="Q33" s="18"/>
      <c r="R33" s="18"/>
      <c r="S33" s="18"/>
      <c r="V33" s="47"/>
      <c r="W33" s="47"/>
    </row>
    <row r="34" spans="1:23" x14ac:dyDescent="0.25">
      <c r="A34" s="122"/>
      <c r="B34" s="123"/>
      <c r="C34" s="18"/>
      <c r="D34" s="18"/>
      <c r="E34" s="18"/>
      <c r="F34" s="18"/>
      <c r="G34" s="18"/>
      <c r="H34" s="23"/>
      <c r="I34" s="23"/>
      <c r="J34" s="23"/>
      <c r="K34" s="23"/>
      <c r="L34" s="18"/>
      <c r="M34" s="18"/>
      <c r="N34" s="18"/>
      <c r="O34" s="16"/>
      <c r="P34" s="18"/>
      <c r="Q34" s="18"/>
      <c r="R34" s="18"/>
      <c r="S34" s="18"/>
      <c r="V34" s="47"/>
      <c r="W34" s="47"/>
    </row>
    <row r="35" spans="1:23" ht="26.25" customHeight="1" x14ac:dyDescent="0.25">
      <c r="A35" s="121" t="s">
        <v>230</v>
      </c>
      <c r="B35" s="115" t="s">
        <v>26</v>
      </c>
      <c r="C35" s="18">
        <v>35700</v>
      </c>
      <c r="D35" s="18">
        <v>17850</v>
      </c>
      <c r="E35" s="18"/>
      <c r="F35" s="18"/>
      <c r="G35" s="18"/>
      <c r="H35" s="20">
        <v>0</v>
      </c>
      <c r="I35" s="20"/>
      <c r="J35" s="20"/>
      <c r="K35" s="20"/>
      <c r="L35" s="18">
        <v>3540</v>
      </c>
      <c r="M35" s="18"/>
      <c r="N35" s="18">
        <f>SUM(D35+E35+G35+H35-I35-K35-L35+M35)</f>
        <v>14310</v>
      </c>
      <c r="O35" s="16"/>
      <c r="P35" s="160">
        <f>C35*0.02</f>
        <v>714</v>
      </c>
      <c r="Q35" s="18">
        <f>C35*0.04</f>
        <v>1428</v>
      </c>
      <c r="R35" s="18">
        <f>C35*0.06</f>
        <v>2142</v>
      </c>
      <c r="S35" s="18">
        <f>C35*0.07</f>
        <v>2499.0000000000005</v>
      </c>
      <c r="T35" s="161">
        <v>714</v>
      </c>
      <c r="V35" s="47">
        <f>N35/2</f>
        <v>7155</v>
      </c>
      <c r="W35" s="47"/>
    </row>
    <row r="36" spans="1:23" ht="26.25" customHeight="1" x14ac:dyDescent="0.25">
      <c r="A36" s="121" t="s">
        <v>27</v>
      </c>
      <c r="B36" s="119" t="s">
        <v>24</v>
      </c>
      <c r="C36" s="18">
        <v>6750</v>
      </c>
      <c r="D36" s="18">
        <v>3375</v>
      </c>
      <c r="E36" s="18"/>
      <c r="F36" s="18"/>
      <c r="G36" s="18"/>
      <c r="H36" s="25">
        <v>120</v>
      </c>
      <c r="I36" s="25"/>
      <c r="J36" s="25">
        <v>650</v>
      </c>
      <c r="K36" s="25">
        <v>30</v>
      </c>
      <c r="L36" s="18">
        <v>262</v>
      </c>
      <c r="M36" s="18">
        <v>127</v>
      </c>
      <c r="N36" s="18">
        <f>D36+H36+M36-L36-K36-J36</f>
        <v>2680</v>
      </c>
      <c r="O36" s="16"/>
      <c r="P36" s="18">
        <f>C36*0.02</f>
        <v>135</v>
      </c>
      <c r="Q36" s="160">
        <f>C36*0.04</f>
        <v>270</v>
      </c>
      <c r="R36" s="18">
        <f>C36*0.06</f>
        <v>405</v>
      </c>
      <c r="S36" s="18">
        <f>C36*0.07</f>
        <v>472.50000000000006</v>
      </c>
      <c r="T36" s="161">
        <v>257</v>
      </c>
      <c r="V36" s="47">
        <f>N36</f>
        <v>2680</v>
      </c>
      <c r="W36" s="47"/>
    </row>
    <row r="37" spans="1:23" ht="26.25" customHeight="1" x14ac:dyDescent="0.25">
      <c r="A37" s="121" t="s">
        <v>231</v>
      </c>
      <c r="B37" s="115" t="s">
        <v>28</v>
      </c>
      <c r="C37" s="18">
        <v>8600</v>
      </c>
      <c r="D37" s="18">
        <v>4300</v>
      </c>
      <c r="E37" s="18"/>
      <c r="F37" s="18"/>
      <c r="G37" s="18"/>
      <c r="H37" s="20">
        <v>130</v>
      </c>
      <c r="I37" s="20"/>
      <c r="J37" s="20"/>
      <c r="K37" s="20"/>
      <c r="L37" s="18">
        <v>400</v>
      </c>
      <c r="M37" s="18"/>
      <c r="N37" s="18">
        <f>SUM(D37+E37+G37+H37-I37-K37-L37+M37)</f>
        <v>4030</v>
      </c>
      <c r="O37" s="16"/>
      <c r="P37" s="160">
        <f>C37*0.02</f>
        <v>172</v>
      </c>
      <c r="Q37" s="18">
        <f>C37*0.04</f>
        <v>344</v>
      </c>
      <c r="R37" s="18">
        <f>C37*0.06</f>
        <v>516</v>
      </c>
      <c r="S37" s="18">
        <f>C37*0.07</f>
        <v>602.00000000000011</v>
      </c>
      <c r="T37" s="161">
        <v>172</v>
      </c>
      <c r="V37" s="47">
        <f>N37/2</f>
        <v>2015</v>
      </c>
      <c r="W37" s="47"/>
    </row>
    <row r="38" spans="1:23" ht="14.25" customHeight="1" x14ac:dyDescent="0.25">
      <c r="A38" s="122"/>
      <c r="B38" s="123"/>
      <c r="C38" s="18"/>
      <c r="D38" s="18"/>
      <c r="E38" s="18"/>
      <c r="F38" s="18"/>
      <c r="G38" s="18"/>
      <c r="H38" s="20"/>
      <c r="I38" s="20"/>
      <c r="J38" s="20"/>
      <c r="K38" s="20"/>
      <c r="L38" s="18"/>
      <c r="M38" s="18"/>
      <c r="N38" s="21">
        <f>SUM(N35:N37)</f>
        <v>21020</v>
      </c>
      <c r="O38" s="16"/>
      <c r="P38" s="18"/>
      <c r="Q38" s="18"/>
      <c r="R38" s="18"/>
      <c r="S38" s="18"/>
      <c r="V38" s="47"/>
      <c r="W38" s="47"/>
    </row>
    <row r="39" spans="1:23" x14ac:dyDescent="0.25">
      <c r="A39" s="125" t="s">
        <v>29</v>
      </c>
      <c r="B39" s="123"/>
      <c r="C39" s="18"/>
      <c r="D39" s="18"/>
      <c r="E39" s="18"/>
      <c r="F39" s="18"/>
      <c r="G39" s="18"/>
      <c r="H39" s="23"/>
      <c r="I39" s="23"/>
      <c r="J39" s="23"/>
      <c r="K39" s="23"/>
      <c r="L39" s="18"/>
      <c r="M39" s="18"/>
      <c r="N39" s="18"/>
      <c r="O39" s="16"/>
      <c r="P39" s="18"/>
      <c r="Q39" s="18"/>
      <c r="R39" s="18"/>
      <c r="S39" s="18"/>
      <c r="V39" s="47"/>
      <c r="W39" s="47"/>
    </row>
    <row r="40" spans="1:23" ht="24" customHeight="1" x14ac:dyDescent="0.25">
      <c r="A40" s="121" t="s">
        <v>232</v>
      </c>
      <c r="B40" s="119" t="s">
        <v>30</v>
      </c>
      <c r="C40" s="116">
        <v>14000</v>
      </c>
      <c r="D40" s="116">
        <f>C40/2</f>
        <v>7000</v>
      </c>
      <c r="E40" s="116"/>
      <c r="F40" s="116"/>
      <c r="G40" s="116"/>
      <c r="H40" s="153"/>
      <c r="I40" s="153">
        <v>125</v>
      </c>
      <c r="J40" s="153"/>
      <c r="K40" s="153"/>
      <c r="L40" s="116">
        <v>940</v>
      </c>
      <c r="M40" s="116"/>
      <c r="N40" s="116">
        <f>SUM(D40+E40+G40+H40-I40-K40-L40+M40)</f>
        <v>5935</v>
      </c>
      <c r="O40" s="16"/>
      <c r="P40" s="18">
        <f>C40*0.02</f>
        <v>280</v>
      </c>
      <c r="Q40" s="160">
        <f>C40*0.04</f>
        <v>560</v>
      </c>
      <c r="R40" s="18">
        <f>C40*0.06</f>
        <v>840</v>
      </c>
      <c r="S40" s="18">
        <f>C40*0.07</f>
        <v>980.00000000000011</v>
      </c>
      <c r="T40" s="161">
        <v>528</v>
      </c>
      <c r="V40" s="47">
        <f>N40/2</f>
        <v>2967.5</v>
      </c>
      <c r="W40" s="47"/>
    </row>
    <row r="41" spans="1:23" ht="24" customHeight="1" x14ac:dyDescent="0.25">
      <c r="A41" s="121" t="s">
        <v>31</v>
      </c>
      <c r="B41" s="119" t="s">
        <v>24</v>
      </c>
      <c r="C41" s="18">
        <v>6552</v>
      </c>
      <c r="D41" s="18">
        <f>SUM(C41/2)</f>
        <v>3276</v>
      </c>
      <c r="E41" s="18"/>
      <c r="F41" s="18"/>
      <c r="G41" s="18"/>
      <c r="H41" s="20">
        <v>120</v>
      </c>
      <c r="I41" s="20"/>
      <c r="J41" s="20"/>
      <c r="K41" s="20"/>
      <c r="L41" s="18">
        <v>251</v>
      </c>
      <c r="M41" s="18">
        <v>126</v>
      </c>
      <c r="N41" s="18">
        <f>SUM(D41+E41+G41+H41-I41-K41-L41+M41)</f>
        <v>3271</v>
      </c>
      <c r="O41" s="16"/>
      <c r="P41" s="18">
        <f>C41*0.02</f>
        <v>131.04</v>
      </c>
      <c r="Q41" s="160">
        <f>C41*0.04</f>
        <v>262.08</v>
      </c>
      <c r="R41" s="18">
        <f>C41*0.06</f>
        <v>393.12</v>
      </c>
      <c r="S41" s="18">
        <f>C41*0.07</f>
        <v>458.64000000000004</v>
      </c>
      <c r="T41" s="161">
        <v>250</v>
      </c>
      <c r="V41" s="47">
        <f>N41</f>
        <v>3271</v>
      </c>
      <c r="W41" s="47"/>
    </row>
    <row r="42" spans="1:23" ht="21" customHeight="1" x14ac:dyDescent="0.25">
      <c r="A42" s="122"/>
      <c r="B42" s="123"/>
      <c r="C42" s="18"/>
      <c r="D42" s="18"/>
      <c r="E42" s="18"/>
      <c r="F42" s="18"/>
      <c r="G42" s="18"/>
      <c r="H42" s="20"/>
      <c r="I42" s="20"/>
      <c r="J42" s="20"/>
      <c r="K42" s="20"/>
      <c r="L42" s="18"/>
      <c r="M42" s="18"/>
      <c r="N42" s="21">
        <f>SUM(N40:N41)</f>
        <v>9206</v>
      </c>
      <c r="O42" s="16"/>
      <c r="P42" s="18"/>
      <c r="Q42" s="18"/>
      <c r="R42" s="18"/>
      <c r="S42" s="18"/>
      <c r="V42" s="47"/>
      <c r="W42" s="47"/>
    </row>
    <row r="43" spans="1:23" ht="5.25" customHeight="1" x14ac:dyDescent="0.25">
      <c r="A43" s="122"/>
      <c r="B43" s="123"/>
      <c r="C43" s="18"/>
      <c r="D43" s="18"/>
      <c r="E43" s="18"/>
      <c r="F43" s="18"/>
      <c r="G43" s="18"/>
      <c r="H43" s="23"/>
      <c r="I43" s="23"/>
      <c r="J43" s="23"/>
      <c r="K43" s="23"/>
      <c r="L43" s="18"/>
      <c r="M43" s="18"/>
      <c r="N43" s="21"/>
      <c r="O43" s="16"/>
      <c r="P43" s="18"/>
      <c r="Q43" s="18"/>
      <c r="R43" s="18"/>
      <c r="S43" s="18"/>
      <c r="V43" s="47"/>
      <c r="W43" s="47"/>
    </row>
    <row r="44" spans="1:23" x14ac:dyDescent="0.25">
      <c r="A44" s="125" t="s">
        <v>32</v>
      </c>
      <c r="B44" s="123"/>
      <c r="C44" s="18"/>
      <c r="D44" s="18"/>
      <c r="E44" s="18"/>
      <c r="F44" s="18"/>
      <c r="G44" s="18"/>
      <c r="H44" s="23"/>
      <c r="I44" s="23"/>
      <c r="J44" s="23"/>
      <c r="K44" s="23"/>
      <c r="L44" s="18"/>
      <c r="M44" s="18"/>
      <c r="N44" s="21"/>
      <c r="O44" s="16"/>
      <c r="P44" s="18"/>
      <c r="Q44" s="18"/>
      <c r="R44" s="18"/>
      <c r="S44" s="18"/>
      <c r="V44" s="47"/>
      <c r="W44" s="47"/>
    </row>
    <row r="45" spans="1:23" ht="5.25" customHeight="1" x14ac:dyDescent="0.25">
      <c r="A45" s="122"/>
      <c r="B45" s="123"/>
      <c r="C45" s="18"/>
      <c r="D45" s="18"/>
      <c r="E45" s="18"/>
      <c r="F45" s="18"/>
      <c r="G45" s="18"/>
      <c r="H45" s="23"/>
      <c r="I45" s="23"/>
      <c r="J45" s="23"/>
      <c r="K45" s="23"/>
      <c r="L45" s="18"/>
      <c r="M45" s="18"/>
      <c r="N45" s="18"/>
      <c r="O45" s="16"/>
      <c r="P45" s="18"/>
      <c r="Q45" s="18"/>
      <c r="R45" s="18"/>
      <c r="S45" s="18"/>
      <c r="V45" s="47"/>
      <c r="W45" s="47"/>
    </row>
    <row r="46" spans="1:23" ht="21" customHeight="1" x14ac:dyDescent="0.25">
      <c r="A46" s="121" t="s">
        <v>33</v>
      </c>
      <c r="B46" s="119" t="s">
        <v>34</v>
      </c>
      <c r="C46" s="18">
        <v>6552</v>
      </c>
      <c r="D46" s="18">
        <f>SUM(C46/2)</f>
        <v>3276</v>
      </c>
      <c r="E46" s="18"/>
      <c r="F46" s="18"/>
      <c r="G46" s="18"/>
      <c r="H46" s="20">
        <v>120</v>
      </c>
      <c r="I46" s="20"/>
      <c r="J46" s="20"/>
      <c r="K46" s="20">
        <v>35</v>
      </c>
      <c r="L46" s="18">
        <v>251</v>
      </c>
      <c r="M46" s="18">
        <v>126</v>
      </c>
      <c r="N46" s="18">
        <f>SUM(D46+E46+G46+H46-I46-K46-L46+M46)</f>
        <v>3236</v>
      </c>
      <c r="O46" s="16"/>
      <c r="P46" s="18">
        <f>C46*0.02</f>
        <v>131.04</v>
      </c>
      <c r="Q46" s="160">
        <f>C46*0.04</f>
        <v>262.08</v>
      </c>
      <c r="R46" s="18">
        <f>C46*0.06</f>
        <v>393.12</v>
      </c>
      <c r="S46" s="18">
        <f>C46*0.07</f>
        <v>458.64000000000004</v>
      </c>
      <c r="T46" s="161">
        <v>250</v>
      </c>
      <c r="V46" s="47">
        <f>N46</f>
        <v>3236</v>
      </c>
      <c r="W46" s="47"/>
    </row>
    <row r="47" spans="1:23" ht="19.5" customHeight="1" x14ac:dyDescent="0.25">
      <c r="A47" s="121" t="s">
        <v>35</v>
      </c>
      <c r="B47" s="119" t="s">
        <v>36</v>
      </c>
      <c r="C47" s="18">
        <v>6552</v>
      </c>
      <c r="D47" s="18">
        <f>SUM(C47/2)</f>
        <v>3276</v>
      </c>
      <c r="E47" s="18"/>
      <c r="F47" s="18"/>
      <c r="G47" s="18"/>
      <c r="H47" s="20">
        <v>120</v>
      </c>
      <c r="I47" s="20"/>
      <c r="J47" s="20"/>
      <c r="K47" s="20">
        <v>35</v>
      </c>
      <c r="L47" s="18">
        <v>251</v>
      </c>
      <c r="M47" s="18">
        <v>126</v>
      </c>
      <c r="N47" s="18">
        <f>SUM(D47+E47+G47+H47-I47-K47-L47+M47)</f>
        <v>3236</v>
      </c>
      <c r="O47" s="16"/>
      <c r="P47" s="18">
        <f>C47*0.02</f>
        <v>131.04</v>
      </c>
      <c r="Q47" s="160">
        <f>C47*0.04</f>
        <v>262.08</v>
      </c>
      <c r="R47" s="18">
        <f>C47*0.06</f>
        <v>393.12</v>
      </c>
      <c r="S47" s="18">
        <f>C47*0.07</f>
        <v>458.64000000000004</v>
      </c>
      <c r="T47" s="161">
        <v>250</v>
      </c>
      <c r="V47" s="47">
        <f>N47</f>
        <v>3236</v>
      </c>
      <c r="W47" s="47"/>
    </row>
    <row r="48" spans="1:23" ht="14.25" customHeight="1" x14ac:dyDescent="0.25">
      <c r="A48" s="121"/>
      <c r="B48" s="119"/>
      <c r="C48" s="18"/>
      <c r="D48" s="18"/>
      <c r="E48" s="18"/>
      <c r="F48" s="18"/>
      <c r="G48" s="18"/>
      <c r="H48" s="34"/>
      <c r="I48" s="34"/>
      <c r="J48" s="34"/>
      <c r="K48" s="34"/>
      <c r="L48" s="18"/>
      <c r="M48" s="18"/>
      <c r="N48" s="21">
        <f>SUM(N46:N47)</f>
        <v>6472</v>
      </c>
      <c r="O48" s="16"/>
      <c r="P48" s="18"/>
      <c r="Q48" s="18"/>
      <c r="R48" s="18"/>
      <c r="S48" s="18"/>
      <c r="V48" s="47"/>
      <c r="W48" s="47"/>
    </row>
    <row r="49" spans="1:23" x14ac:dyDescent="0.25">
      <c r="A49" s="122"/>
      <c r="B49" s="123"/>
      <c r="C49" s="18"/>
      <c r="D49" s="18"/>
      <c r="E49" s="18"/>
      <c r="F49" s="18"/>
      <c r="G49" s="18"/>
      <c r="H49" s="23"/>
      <c r="I49" s="23"/>
      <c r="J49" s="23"/>
      <c r="K49" s="23"/>
      <c r="L49" s="18"/>
      <c r="M49" s="18"/>
      <c r="N49" s="21"/>
      <c r="O49" s="16"/>
      <c r="P49" s="18"/>
      <c r="Q49" s="18"/>
      <c r="R49" s="18"/>
      <c r="S49" s="18"/>
      <c r="V49" s="47"/>
      <c r="W49" s="47"/>
    </row>
    <row r="50" spans="1:23" x14ac:dyDescent="0.25">
      <c r="A50" s="136" t="s">
        <v>37</v>
      </c>
      <c r="B50" s="123"/>
      <c r="C50" s="18"/>
      <c r="D50" s="18"/>
      <c r="E50" s="18"/>
      <c r="F50" s="18"/>
      <c r="G50" s="18"/>
      <c r="H50" s="23"/>
      <c r="I50" s="23"/>
      <c r="J50" s="23"/>
      <c r="K50" s="23"/>
      <c r="L50" s="18"/>
      <c r="M50" s="18"/>
      <c r="N50" s="21"/>
      <c r="O50" s="16"/>
      <c r="P50" s="18"/>
      <c r="Q50" s="18"/>
      <c r="R50" s="18"/>
      <c r="S50" s="18"/>
      <c r="V50" s="47"/>
      <c r="W50" s="47"/>
    </row>
    <row r="51" spans="1:23" x14ac:dyDescent="0.25">
      <c r="A51" s="122"/>
      <c r="B51" s="123"/>
      <c r="C51" s="18"/>
      <c r="D51" s="18"/>
      <c r="E51" s="18"/>
      <c r="F51" s="18"/>
      <c r="G51" s="18"/>
      <c r="H51" s="23"/>
      <c r="I51" s="23"/>
      <c r="J51" s="23"/>
      <c r="K51" s="23"/>
      <c r="L51" s="18"/>
      <c r="M51" s="18"/>
      <c r="N51" s="18"/>
      <c r="O51" s="16"/>
      <c r="P51" s="18"/>
      <c r="Q51" s="18"/>
      <c r="R51" s="18"/>
      <c r="S51" s="18"/>
      <c r="V51" s="47"/>
      <c r="W51" s="47"/>
    </row>
    <row r="52" spans="1:23" ht="20.25" customHeight="1" x14ac:dyDescent="0.25">
      <c r="A52" s="121" t="s">
        <v>38</v>
      </c>
      <c r="B52" s="119" t="s">
        <v>24</v>
      </c>
      <c r="C52" s="18">
        <v>5008</v>
      </c>
      <c r="D52" s="18">
        <f>C52/2</f>
        <v>2504</v>
      </c>
      <c r="E52" s="18"/>
      <c r="F52" s="18"/>
      <c r="G52" s="18"/>
      <c r="H52" s="35">
        <v>90</v>
      </c>
      <c r="I52" s="35"/>
      <c r="J52" s="35"/>
      <c r="K52" s="35">
        <v>25</v>
      </c>
      <c r="L52" s="18">
        <v>167</v>
      </c>
      <c r="M52" s="18">
        <v>162</v>
      </c>
      <c r="N52" s="18">
        <f>SUM(D52+E52+G52+H52-I52-K52-L52+M52)</f>
        <v>2564</v>
      </c>
      <c r="O52" s="16"/>
      <c r="P52" s="18">
        <f>C52*0.02</f>
        <v>100.16</v>
      </c>
      <c r="Q52" s="160">
        <f>C52*0.04</f>
        <v>200.32</v>
      </c>
      <c r="R52" s="18">
        <f>C52*0.06</f>
        <v>300.47999999999996</v>
      </c>
      <c r="S52" s="18">
        <f>C52*0.07</f>
        <v>350.56000000000006</v>
      </c>
      <c r="T52" s="161">
        <v>191</v>
      </c>
      <c r="V52" s="47">
        <f>N52</f>
        <v>2564</v>
      </c>
      <c r="W52" s="47"/>
    </row>
    <row r="53" spans="1:23" x14ac:dyDescent="0.25">
      <c r="A53" s="122"/>
      <c r="B53" s="123"/>
      <c r="C53" s="18"/>
      <c r="D53" s="18"/>
      <c r="E53" s="18"/>
      <c r="F53" s="18"/>
      <c r="G53" s="18"/>
      <c r="H53" s="36"/>
      <c r="I53" s="36"/>
      <c r="J53" s="36"/>
      <c r="K53" s="36"/>
      <c r="L53" s="18"/>
      <c r="M53" s="18"/>
      <c r="N53" s="21">
        <f>SUM(N52)</f>
        <v>2564</v>
      </c>
      <c r="O53" s="16"/>
      <c r="P53" s="18"/>
      <c r="Q53" s="18"/>
      <c r="R53" s="18"/>
      <c r="S53" s="18"/>
      <c r="V53" s="47"/>
      <c r="W53" s="47"/>
    </row>
    <row r="54" spans="1:23" ht="12" customHeight="1" x14ac:dyDescent="0.25">
      <c r="A54" s="122"/>
      <c r="B54" s="123"/>
      <c r="C54" s="18"/>
      <c r="D54" s="18"/>
      <c r="E54" s="18"/>
      <c r="F54" s="18"/>
      <c r="G54" s="18"/>
      <c r="H54" s="23"/>
      <c r="I54" s="23"/>
      <c r="J54" s="23"/>
      <c r="K54" s="23"/>
      <c r="L54" s="18"/>
      <c r="M54" s="18"/>
      <c r="N54" s="21"/>
      <c r="O54" s="16"/>
      <c r="P54" s="18"/>
      <c r="Q54" s="18"/>
      <c r="R54" s="18"/>
      <c r="S54" s="18"/>
      <c r="V54" s="47"/>
      <c r="W54" s="47"/>
    </row>
    <row r="55" spans="1:23" ht="12.75" customHeight="1" x14ac:dyDescent="0.25">
      <c r="A55" s="136" t="s">
        <v>313</v>
      </c>
      <c r="B55" s="123"/>
      <c r="C55" s="18"/>
      <c r="D55" s="18"/>
      <c r="E55" s="18"/>
      <c r="F55" s="18"/>
      <c r="G55" s="18"/>
      <c r="H55" s="23"/>
      <c r="I55" s="23"/>
      <c r="J55" s="23"/>
      <c r="K55" s="23"/>
      <c r="L55" s="18"/>
      <c r="M55" s="18"/>
      <c r="N55" s="18"/>
      <c r="O55" s="16"/>
      <c r="P55" s="18"/>
      <c r="Q55" s="18"/>
      <c r="R55" s="18"/>
      <c r="S55" s="18"/>
      <c r="V55" s="47"/>
      <c r="W55" s="47"/>
    </row>
    <row r="56" spans="1:23" ht="7.5" customHeight="1" x14ac:dyDescent="0.25">
      <c r="A56" s="122"/>
      <c r="B56" s="123"/>
      <c r="C56" s="18"/>
      <c r="D56" s="18"/>
      <c r="E56" s="18"/>
      <c r="F56" s="18"/>
      <c r="G56" s="18"/>
      <c r="H56" s="23"/>
      <c r="I56" s="23"/>
      <c r="J56" s="23"/>
      <c r="K56" s="23"/>
      <c r="L56" s="18"/>
      <c r="M56" s="18"/>
      <c r="N56" s="18"/>
      <c r="O56" s="16"/>
      <c r="P56" s="18"/>
      <c r="Q56" s="18"/>
      <c r="R56" s="18"/>
      <c r="S56" s="18"/>
      <c r="V56" s="47"/>
      <c r="W56" s="47"/>
    </row>
    <row r="57" spans="1:23" x14ac:dyDescent="0.25">
      <c r="A57" s="121" t="s">
        <v>233</v>
      </c>
      <c r="B57" s="119" t="s">
        <v>39</v>
      </c>
      <c r="C57" s="116">
        <v>9350</v>
      </c>
      <c r="D57" s="116">
        <f>C57/2</f>
        <v>4675</v>
      </c>
      <c r="E57" s="116"/>
      <c r="F57" s="116"/>
      <c r="G57" s="116"/>
      <c r="H57" s="153"/>
      <c r="I57" s="153">
        <v>125</v>
      </c>
      <c r="J57" s="153"/>
      <c r="K57" s="153"/>
      <c r="L57" s="116">
        <v>460</v>
      </c>
      <c r="M57" s="116">
        <v>0</v>
      </c>
      <c r="N57" s="18">
        <f>D57-I57-L57</f>
        <v>4090</v>
      </c>
      <c r="O57" s="16"/>
      <c r="P57" s="18">
        <f>C57*0.02</f>
        <v>187</v>
      </c>
      <c r="Q57" s="160">
        <f>C57*0.04</f>
        <v>374</v>
      </c>
      <c r="R57" s="18">
        <f>C57*0.06</f>
        <v>561</v>
      </c>
      <c r="S57" s="18">
        <f>C57*0.07</f>
        <v>654.50000000000011</v>
      </c>
      <c r="T57" s="161">
        <v>360</v>
      </c>
      <c r="V57" s="47">
        <f>N57/2</f>
        <v>2045</v>
      </c>
      <c r="W57" s="47"/>
    </row>
    <row r="58" spans="1:23" ht="12.75" customHeight="1" x14ac:dyDescent="0.25">
      <c r="A58" s="137"/>
      <c r="B58" s="123"/>
      <c r="C58" s="18"/>
      <c r="D58" s="18"/>
      <c r="E58" s="18"/>
      <c r="F58" s="18"/>
      <c r="G58" s="18"/>
      <c r="H58" s="23"/>
      <c r="I58" s="23"/>
      <c r="J58" s="23"/>
      <c r="K58" s="23"/>
      <c r="L58" s="18"/>
      <c r="M58" s="18"/>
      <c r="N58" s="21">
        <f>SUM(N57)</f>
        <v>4090</v>
      </c>
      <c r="O58" s="16"/>
      <c r="P58" s="18"/>
      <c r="Q58" s="18"/>
      <c r="R58" s="18"/>
      <c r="S58" s="18"/>
      <c r="V58" s="47"/>
      <c r="W58" s="47"/>
    </row>
    <row r="59" spans="1:23" x14ac:dyDescent="0.25">
      <c r="A59" s="125" t="s">
        <v>40</v>
      </c>
      <c r="B59" s="123"/>
      <c r="C59" s="18"/>
      <c r="D59" s="18"/>
      <c r="E59" s="18"/>
      <c r="F59" s="18"/>
      <c r="G59" s="18"/>
      <c r="H59" s="23"/>
      <c r="I59" s="23"/>
      <c r="J59" s="23"/>
      <c r="K59" s="23"/>
      <c r="L59" s="18"/>
      <c r="M59" s="18"/>
      <c r="N59" s="21"/>
      <c r="O59" s="16"/>
      <c r="P59" s="18"/>
      <c r="Q59" s="18"/>
      <c r="R59" s="18"/>
      <c r="S59" s="18"/>
      <c r="V59" s="47"/>
      <c r="W59" s="47"/>
    </row>
    <row r="60" spans="1:23" ht="4.5" customHeight="1" x14ac:dyDescent="0.25">
      <c r="A60" s="137"/>
      <c r="B60" s="123"/>
      <c r="C60" s="18"/>
      <c r="D60" s="18"/>
      <c r="E60" s="18"/>
      <c r="F60" s="18"/>
      <c r="G60" s="18"/>
      <c r="H60" s="23"/>
      <c r="I60" s="23"/>
      <c r="J60" s="23"/>
      <c r="K60" s="23"/>
      <c r="L60" s="18"/>
      <c r="M60" s="18"/>
      <c r="N60" s="18"/>
      <c r="O60" s="16"/>
      <c r="P60" s="18"/>
      <c r="Q60" s="18"/>
      <c r="R60" s="18"/>
      <c r="S60" s="18"/>
      <c r="V60" s="47"/>
      <c r="W60" s="47"/>
    </row>
    <row r="61" spans="1:23" x14ac:dyDescent="0.25">
      <c r="A61" s="125" t="s">
        <v>41</v>
      </c>
      <c r="B61" s="123"/>
      <c r="C61" s="18"/>
      <c r="D61" s="18"/>
      <c r="E61" s="18"/>
      <c r="F61" s="18"/>
      <c r="G61" s="18"/>
      <c r="H61" s="23"/>
      <c r="I61" s="23"/>
      <c r="J61" s="23"/>
      <c r="K61" s="23"/>
      <c r="L61" s="18"/>
      <c r="M61" s="18"/>
      <c r="N61" s="18"/>
      <c r="O61" s="16"/>
      <c r="P61" s="18"/>
      <c r="Q61" s="18"/>
      <c r="R61" s="18"/>
      <c r="S61" s="18"/>
      <c r="V61" s="47"/>
      <c r="W61" s="47"/>
    </row>
    <row r="62" spans="1:23" ht="6" customHeight="1" x14ac:dyDescent="0.25">
      <c r="A62" s="122"/>
      <c r="B62" s="123"/>
      <c r="C62" s="18"/>
      <c r="D62" s="18"/>
      <c r="E62" s="18"/>
      <c r="F62" s="18"/>
      <c r="G62" s="18"/>
      <c r="H62" s="23"/>
      <c r="I62" s="23"/>
      <c r="J62" s="23"/>
      <c r="K62" s="23"/>
      <c r="L62" s="18"/>
      <c r="M62" s="18"/>
      <c r="N62" s="18"/>
      <c r="O62" s="16"/>
      <c r="P62" s="18"/>
      <c r="Q62" s="18"/>
      <c r="R62" s="18"/>
      <c r="S62" s="18"/>
      <c r="V62" s="47"/>
      <c r="W62" s="47"/>
    </row>
    <row r="63" spans="1:23" ht="18.75" customHeight="1" x14ac:dyDescent="0.25">
      <c r="A63" s="121" t="s">
        <v>234</v>
      </c>
      <c r="B63" s="115" t="s">
        <v>42</v>
      </c>
      <c r="C63" s="18">
        <v>11350</v>
      </c>
      <c r="D63" s="18">
        <f>SUM(C63/2)</f>
        <v>5675</v>
      </c>
      <c r="E63" s="18"/>
      <c r="F63" s="18"/>
      <c r="G63" s="18"/>
      <c r="H63" s="20"/>
      <c r="I63" s="20">
        <v>125</v>
      </c>
      <c r="J63" s="20"/>
      <c r="K63" s="20"/>
      <c r="L63" s="18">
        <v>664</v>
      </c>
      <c r="M63" s="18"/>
      <c r="N63" s="18">
        <f t="shared" ref="N63:N68" si="8">SUM(D63+E63+G63+H63-I63-K63-L63+M63)</f>
        <v>4886</v>
      </c>
      <c r="O63" s="16"/>
      <c r="P63" s="18">
        <f t="shared" ref="P63:P68" si="9">C63*0.02</f>
        <v>227</v>
      </c>
      <c r="Q63" s="18">
        <f t="shared" ref="Q63:Q68" si="10">C63*0.04</f>
        <v>454</v>
      </c>
      <c r="R63" s="18">
        <f t="shared" ref="R63:R68" si="11">C63*0.06</f>
        <v>681</v>
      </c>
      <c r="S63" s="18">
        <f t="shared" ref="S63:S68" si="12">C63*0.07</f>
        <v>794.50000000000011</v>
      </c>
      <c r="T63" s="161">
        <v>0</v>
      </c>
      <c r="V63" s="47">
        <f>N63/2</f>
        <v>2443</v>
      </c>
      <c r="W63" s="47"/>
    </row>
    <row r="64" spans="1:23" ht="18.75" customHeight="1" x14ac:dyDescent="0.25">
      <c r="A64" s="138" t="s">
        <v>235</v>
      </c>
      <c r="B64" s="115" t="s">
        <v>24</v>
      </c>
      <c r="C64" s="116">
        <v>5800</v>
      </c>
      <c r="D64" s="18">
        <f>SUM(C64/2)</f>
        <v>2900</v>
      </c>
      <c r="E64" s="116"/>
      <c r="F64" s="116"/>
      <c r="G64" s="116"/>
      <c r="H64" s="117">
        <v>160</v>
      </c>
      <c r="I64" s="35">
        <v>125</v>
      </c>
      <c r="J64" s="35"/>
      <c r="K64" s="35"/>
      <c r="L64" s="18">
        <v>205</v>
      </c>
      <c r="M64" s="18">
        <v>145</v>
      </c>
      <c r="N64" s="18">
        <f t="shared" si="8"/>
        <v>2875</v>
      </c>
      <c r="O64" s="16"/>
      <c r="P64" s="18">
        <f t="shared" si="9"/>
        <v>116</v>
      </c>
      <c r="Q64" s="160">
        <f t="shared" si="10"/>
        <v>232</v>
      </c>
      <c r="R64" s="18">
        <f t="shared" si="11"/>
        <v>348</v>
      </c>
      <c r="S64" s="18">
        <f t="shared" si="12"/>
        <v>406.00000000000006</v>
      </c>
      <c r="T64" s="161">
        <v>220</v>
      </c>
      <c r="V64" s="47">
        <f>N64/2</f>
        <v>1437.5</v>
      </c>
      <c r="W64" s="47"/>
    </row>
    <row r="65" spans="1:23" ht="18.75" customHeight="1" x14ac:dyDescent="0.25">
      <c r="A65" s="138" t="s">
        <v>43</v>
      </c>
      <c r="B65" s="115" t="s">
        <v>44</v>
      </c>
      <c r="C65" s="18">
        <v>5144</v>
      </c>
      <c r="D65" s="116">
        <f>C65/2</f>
        <v>2572</v>
      </c>
      <c r="E65" s="18"/>
      <c r="F65" s="18"/>
      <c r="G65" s="18"/>
      <c r="H65" s="35">
        <v>90</v>
      </c>
      <c r="I65" s="35"/>
      <c r="J65" s="35"/>
      <c r="K65" s="35">
        <v>25</v>
      </c>
      <c r="L65" s="18">
        <v>160</v>
      </c>
      <c r="M65" s="18">
        <v>160</v>
      </c>
      <c r="N65" s="18">
        <f t="shared" si="8"/>
        <v>2637</v>
      </c>
      <c r="O65" s="16"/>
      <c r="P65" s="18">
        <f t="shared" si="9"/>
        <v>102.88</v>
      </c>
      <c r="Q65" s="160">
        <f t="shared" si="10"/>
        <v>205.76</v>
      </c>
      <c r="R65" s="18">
        <f t="shared" si="11"/>
        <v>308.64</v>
      </c>
      <c r="S65" s="18">
        <f t="shared" si="12"/>
        <v>360.08000000000004</v>
      </c>
      <c r="T65" s="161">
        <v>196</v>
      </c>
      <c r="V65" s="47">
        <f>N65</f>
        <v>2637</v>
      </c>
      <c r="W65" s="47"/>
    </row>
    <row r="66" spans="1:23" ht="18.75" customHeight="1" x14ac:dyDescent="0.25">
      <c r="A66" s="138" t="s">
        <v>45</v>
      </c>
      <c r="B66" s="115" t="s">
        <v>46</v>
      </c>
      <c r="C66" s="18">
        <v>5784</v>
      </c>
      <c r="D66" s="116">
        <f>C66/2</f>
        <v>2892</v>
      </c>
      <c r="E66" s="18"/>
      <c r="F66" s="18"/>
      <c r="G66" s="18"/>
      <c r="H66" s="35">
        <v>105</v>
      </c>
      <c r="I66" s="35"/>
      <c r="J66" s="35"/>
      <c r="K66" s="35"/>
      <c r="L66" s="18">
        <v>209</v>
      </c>
      <c r="M66" s="18">
        <v>147</v>
      </c>
      <c r="N66" s="18">
        <f t="shared" si="8"/>
        <v>2935</v>
      </c>
      <c r="O66" s="16"/>
      <c r="P66" s="18">
        <f t="shared" si="9"/>
        <v>115.68</v>
      </c>
      <c r="Q66" s="160">
        <f t="shared" si="10"/>
        <v>231.36</v>
      </c>
      <c r="R66" s="18">
        <f t="shared" si="11"/>
        <v>347.03999999999996</v>
      </c>
      <c r="S66" s="18">
        <f t="shared" si="12"/>
        <v>404.88000000000005</v>
      </c>
      <c r="T66" s="161">
        <v>220</v>
      </c>
      <c r="V66" s="47">
        <f>N66</f>
        <v>2935</v>
      </c>
      <c r="W66" s="47"/>
    </row>
    <row r="67" spans="1:23" ht="25.5" customHeight="1" x14ac:dyDescent="0.25">
      <c r="A67" s="121" t="s">
        <v>47</v>
      </c>
      <c r="B67" s="115" t="s">
        <v>48</v>
      </c>
      <c r="C67" s="18">
        <v>4284</v>
      </c>
      <c r="D67" s="116">
        <f>C67/2</f>
        <v>2142</v>
      </c>
      <c r="E67" s="18"/>
      <c r="F67" s="18"/>
      <c r="G67" s="18"/>
      <c r="H67" s="35">
        <v>75</v>
      </c>
      <c r="I67" s="35"/>
      <c r="J67" s="35"/>
      <c r="K67" s="35"/>
      <c r="L67" s="18">
        <v>127</v>
      </c>
      <c r="M67" s="18">
        <v>191</v>
      </c>
      <c r="N67" s="18">
        <f t="shared" si="8"/>
        <v>2281</v>
      </c>
      <c r="O67" s="16"/>
      <c r="P67" s="18">
        <f t="shared" si="9"/>
        <v>85.68</v>
      </c>
      <c r="Q67" s="160">
        <f t="shared" si="10"/>
        <v>171.36</v>
      </c>
      <c r="R67" s="18">
        <f t="shared" si="11"/>
        <v>257.03999999999996</v>
      </c>
      <c r="S67" s="18">
        <f t="shared" si="12"/>
        <v>299.88000000000005</v>
      </c>
      <c r="T67" s="161">
        <v>163</v>
      </c>
      <c r="V67" s="47">
        <f>N67</f>
        <v>2281</v>
      </c>
      <c r="W67" s="47"/>
    </row>
    <row r="68" spans="1:23" ht="37.5" customHeight="1" thickBot="1" x14ac:dyDescent="0.3">
      <c r="A68" s="121" t="s">
        <v>236</v>
      </c>
      <c r="B68" s="115" t="s">
        <v>49</v>
      </c>
      <c r="C68" s="18">
        <v>3848</v>
      </c>
      <c r="D68" s="116">
        <f>C68/2</f>
        <v>1924</v>
      </c>
      <c r="E68" s="18"/>
      <c r="F68" s="18"/>
      <c r="G68" s="18"/>
      <c r="H68" s="35">
        <v>100</v>
      </c>
      <c r="I68" s="35"/>
      <c r="J68" s="35"/>
      <c r="K68" s="35"/>
      <c r="L68" s="18">
        <v>112</v>
      </c>
      <c r="M68" s="18">
        <v>191</v>
      </c>
      <c r="N68" s="18">
        <f t="shared" si="8"/>
        <v>2103</v>
      </c>
      <c r="O68" s="16"/>
      <c r="P68" s="18">
        <f t="shared" si="9"/>
        <v>76.960000000000008</v>
      </c>
      <c r="Q68" s="160">
        <f t="shared" si="10"/>
        <v>153.92000000000002</v>
      </c>
      <c r="R68" s="18">
        <f t="shared" si="11"/>
        <v>230.88</v>
      </c>
      <c r="S68" s="18">
        <f t="shared" si="12"/>
        <v>269.36</v>
      </c>
      <c r="T68" s="161">
        <v>148</v>
      </c>
      <c r="V68" s="47">
        <f>N68</f>
        <v>2103</v>
      </c>
      <c r="W68" s="47"/>
    </row>
    <row r="69" spans="1:23" ht="15.75" customHeight="1" x14ac:dyDescent="0.25">
      <c r="A69" s="128"/>
      <c r="B69" s="129"/>
      <c r="C69" s="4"/>
      <c r="D69" s="506" t="s">
        <v>1</v>
      </c>
      <c r="E69" s="506"/>
      <c r="F69" s="506"/>
      <c r="G69" s="506"/>
      <c r="H69" s="506"/>
      <c r="I69" s="32"/>
      <c r="J69" s="177"/>
      <c r="K69" s="32"/>
      <c r="L69" s="506" t="s">
        <v>2</v>
      </c>
      <c r="M69" s="506"/>
      <c r="N69" s="506"/>
      <c r="O69" s="16"/>
      <c r="P69" s="18"/>
      <c r="Q69" s="18"/>
      <c r="R69" s="18"/>
      <c r="S69" s="18"/>
      <c r="V69" s="47"/>
      <c r="W69" s="47"/>
    </row>
    <row r="70" spans="1:23" ht="25.5" customHeight="1" thickBot="1" x14ac:dyDescent="0.3">
      <c r="A70" s="139" t="s">
        <v>3</v>
      </c>
      <c r="B70" s="140" t="s">
        <v>4</v>
      </c>
      <c r="C70" s="37" t="s">
        <v>5</v>
      </c>
      <c r="D70" s="37" t="s">
        <v>6</v>
      </c>
      <c r="E70" s="7" t="s">
        <v>7</v>
      </c>
      <c r="F70" s="7" t="s">
        <v>8</v>
      </c>
      <c r="G70" s="7" t="s">
        <v>8</v>
      </c>
      <c r="H70" s="37" t="s">
        <v>9</v>
      </c>
      <c r="I70" s="7" t="s">
        <v>312</v>
      </c>
      <c r="J70" s="7" t="s">
        <v>310</v>
      </c>
      <c r="K70" s="7" t="s">
        <v>10</v>
      </c>
      <c r="L70" s="37" t="s">
        <v>11</v>
      </c>
      <c r="M70" s="37" t="s">
        <v>12</v>
      </c>
      <c r="N70" s="37" t="s">
        <v>13</v>
      </c>
      <c r="O70" s="7" t="s">
        <v>14</v>
      </c>
      <c r="P70" s="18"/>
      <c r="Q70" s="18"/>
      <c r="R70" s="18"/>
      <c r="S70" s="18"/>
      <c r="V70" s="47"/>
      <c r="W70" s="47"/>
    </row>
    <row r="71" spans="1:23" ht="25.5" customHeight="1" x14ac:dyDescent="0.25">
      <c r="A71" s="141" t="s">
        <v>237</v>
      </c>
      <c r="B71" s="127" t="s">
        <v>50</v>
      </c>
      <c r="C71" s="18">
        <v>3848</v>
      </c>
      <c r="D71" s="116">
        <f>C71/2</f>
        <v>1924</v>
      </c>
      <c r="E71" s="18"/>
      <c r="F71" s="18"/>
      <c r="G71" s="18"/>
      <c r="H71" s="35">
        <v>100</v>
      </c>
      <c r="I71" s="35"/>
      <c r="J71" s="35"/>
      <c r="K71" s="35"/>
      <c r="L71" s="18">
        <v>112</v>
      </c>
      <c r="M71" s="18">
        <v>191</v>
      </c>
      <c r="N71" s="18">
        <f>SUM(D71+E71+G71+H71-I71-K71-L71+M71)</f>
        <v>2103</v>
      </c>
      <c r="O71" s="16"/>
      <c r="P71" s="18">
        <f t="shared" ref="P71:P77" si="13">C71*0.02</f>
        <v>76.960000000000008</v>
      </c>
      <c r="Q71" s="18">
        <f>C71*0.04</f>
        <v>153.92000000000002</v>
      </c>
      <c r="R71" s="160">
        <f t="shared" ref="R71:R77" si="14">C71*0.06</f>
        <v>230.88</v>
      </c>
      <c r="S71" s="18">
        <f t="shared" ref="S71:S77" si="15">C71*0.07</f>
        <v>269.36</v>
      </c>
      <c r="T71" s="161">
        <v>200</v>
      </c>
      <c r="V71" s="47">
        <f>N71</f>
        <v>2103</v>
      </c>
      <c r="W71" s="47"/>
    </row>
    <row r="72" spans="1:23" ht="25.5" customHeight="1" x14ac:dyDescent="0.25">
      <c r="A72" s="121" t="s">
        <v>51</v>
      </c>
      <c r="B72" s="115" t="s">
        <v>44</v>
      </c>
      <c r="C72" s="18">
        <v>5144</v>
      </c>
      <c r="D72" s="116">
        <f>C72/2</f>
        <v>2572</v>
      </c>
      <c r="E72" s="18"/>
      <c r="F72" s="18"/>
      <c r="G72" s="18"/>
      <c r="H72" s="35">
        <v>90</v>
      </c>
      <c r="I72" s="35"/>
      <c r="J72" s="35"/>
      <c r="K72" s="35">
        <v>25</v>
      </c>
      <c r="L72" s="18">
        <v>160</v>
      </c>
      <c r="M72" s="18">
        <v>160</v>
      </c>
      <c r="N72" s="18">
        <f>SUM(D72+E72+G72+H72-I72-K72-L72+M72)</f>
        <v>2637</v>
      </c>
      <c r="O72" s="16"/>
      <c r="P72" s="18">
        <f t="shared" si="13"/>
        <v>102.88</v>
      </c>
      <c r="Q72" s="160">
        <f>C72*0.04</f>
        <v>205.76</v>
      </c>
      <c r="R72" s="18">
        <f t="shared" si="14"/>
        <v>308.64</v>
      </c>
      <c r="S72" s="18">
        <f t="shared" si="15"/>
        <v>360.08000000000004</v>
      </c>
      <c r="T72" s="161">
        <v>196</v>
      </c>
      <c r="V72" s="47">
        <f>N72</f>
        <v>2637</v>
      </c>
      <c r="W72" s="47"/>
    </row>
    <row r="73" spans="1:23" ht="25.5" customHeight="1" x14ac:dyDescent="0.25">
      <c r="A73" s="121" t="s">
        <v>238</v>
      </c>
      <c r="B73" s="115" t="s">
        <v>52</v>
      </c>
      <c r="C73" s="18">
        <v>4030</v>
      </c>
      <c r="D73" s="28">
        <f>C73/2</f>
        <v>2015</v>
      </c>
      <c r="E73" s="18"/>
      <c r="F73" s="18"/>
      <c r="G73" s="18"/>
      <c r="H73" s="35">
        <v>70</v>
      </c>
      <c r="I73" s="35"/>
      <c r="J73" s="35"/>
      <c r="K73" s="35"/>
      <c r="L73" s="18">
        <v>117</v>
      </c>
      <c r="M73" s="18">
        <v>191</v>
      </c>
      <c r="N73" s="18">
        <f>SUM(D73+E73+G73+H73-I73-K73-L73+M73)</f>
        <v>2159</v>
      </c>
      <c r="O73" s="16"/>
      <c r="P73" s="18">
        <f t="shared" si="13"/>
        <v>80.600000000000009</v>
      </c>
      <c r="Q73" s="18">
        <f>C73*0.04</f>
        <v>161.20000000000002</v>
      </c>
      <c r="R73" s="160">
        <f t="shared" si="14"/>
        <v>241.79999999999998</v>
      </c>
      <c r="S73" s="18">
        <f t="shared" si="15"/>
        <v>282.10000000000002</v>
      </c>
      <c r="T73" s="161">
        <v>228</v>
      </c>
      <c r="V73" s="47">
        <f>N73</f>
        <v>2159</v>
      </c>
      <c r="W73" s="47"/>
    </row>
    <row r="74" spans="1:23" ht="25.5" customHeight="1" x14ac:dyDescent="0.25">
      <c r="A74" s="121" t="s">
        <v>239</v>
      </c>
      <c r="B74" s="115" t="s">
        <v>52</v>
      </c>
      <c r="C74" s="18">
        <v>4030</v>
      </c>
      <c r="D74" s="28">
        <f>C74/2</f>
        <v>2015</v>
      </c>
      <c r="E74" s="18"/>
      <c r="F74" s="18"/>
      <c r="G74" s="18"/>
      <c r="H74" s="35">
        <v>70</v>
      </c>
      <c r="I74" s="35"/>
      <c r="J74" s="35"/>
      <c r="K74" s="35"/>
      <c r="L74" s="18">
        <v>117</v>
      </c>
      <c r="M74" s="18">
        <v>191</v>
      </c>
      <c r="N74" s="18">
        <f>SUM(D74+E74+G74+H74-I74-K74-L74+M74)</f>
        <v>2159</v>
      </c>
      <c r="O74" s="16"/>
      <c r="P74" s="18">
        <f t="shared" si="13"/>
        <v>80.600000000000009</v>
      </c>
      <c r="Q74" s="18">
        <f>C74*0.04</f>
        <v>161.20000000000002</v>
      </c>
      <c r="R74" s="160">
        <f t="shared" si="14"/>
        <v>241.79999999999998</v>
      </c>
      <c r="S74" s="18">
        <f t="shared" si="15"/>
        <v>282.10000000000002</v>
      </c>
      <c r="T74" s="161">
        <v>228</v>
      </c>
      <c r="V74" s="47">
        <f>N74</f>
        <v>2159</v>
      </c>
      <c r="W74" s="47"/>
    </row>
    <row r="75" spans="1:23" ht="25.5" customHeight="1" x14ac:dyDescent="0.25">
      <c r="A75" s="121" t="s">
        <v>53</v>
      </c>
      <c r="B75" s="115" t="s">
        <v>212</v>
      </c>
      <c r="C75" s="18">
        <v>4830</v>
      </c>
      <c r="D75" s="18">
        <f>C75/2</f>
        <v>2415</v>
      </c>
      <c r="E75" s="18"/>
      <c r="F75" s="18"/>
      <c r="G75" s="18"/>
      <c r="H75" s="35">
        <v>120</v>
      </c>
      <c r="I75" s="35"/>
      <c r="J75" s="35"/>
      <c r="K75" s="35">
        <v>25</v>
      </c>
      <c r="L75" s="18">
        <v>157</v>
      </c>
      <c r="M75" s="18">
        <v>162</v>
      </c>
      <c r="N75" s="18">
        <f>SUM(D75+E75+G75+H75-I75-K75-L75+M75)</f>
        <v>2515</v>
      </c>
      <c r="O75" s="16"/>
      <c r="P75" s="18">
        <f t="shared" si="13"/>
        <v>96.600000000000009</v>
      </c>
      <c r="Q75" s="160">
        <f t="shared" ref="Q75:Q137" si="16">C75*0.04</f>
        <v>193.20000000000002</v>
      </c>
      <c r="R75" s="18">
        <f t="shared" si="14"/>
        <v>289.8</v>
      </c>
      <c r="S75" s="18">
        <f t="shared" si="15"/>
        <v>338.1</v>
      </c>
      <c r="T75" s="161">
        <v>184</v>
      </c>
      <c r="V75" s="47">
        <f>N75</f>
        <v>2515</v>
      </c>
      <c r="W75" s="47"/>
    </row>
    <row r="76" spans="1:23" ht="25.5" customHeight="1" x14ac:dyDescent="0.25">
      <c r="A76" s="121"/>
      <c r="B76" s="115" t="s">
        <v>55</v>
      </c>
      <c r="C76" s="18">
        <v>9370</v>
      </c>
      <c r="D76" s="18">
        <f>(C76/2)</f>
        <v>4685</v>
      </c>
      <c r="E76" s="18"/>
      <c r="F76" s="18"/>
      <c r="G76" s="18"/>
      <c r="H76" s="20"/>
      <c r="I76" s="20"/>
      <c r="J76" s="20"/>
      <c r="K76" s="20"/>
      <c r="L76" s="18"/>
      <c r="M76" s="18"/>
      <c r="N76" s="18">
        <v>0</v>
      </c>
      <c r="O76" s="16"/>
      <c r="P76" s="18">
        <f t="shared" si="13"/>
        <v>187.4</v>
      </c>
      <c r="Q76" s="160">
        <f t="shared" si="16"/>
        <v>374.8</v>
      </c>
      <c r="R76" s="18">
        <f t="shared" si="14"/>
        <v>562.19999999999993</v>
      </c>
      <c r="S76" s="18">
        <f t="shared" si="15"/>
        <v>655.90000000000009</v>
      </c>
      <c r="T76" s="161">
        <v>375</v>
      </c>
      <c r="V76" s="47"/>
      <c r="W76" s="47"/>
    </row>
    <row r="77" spans="1:23" ht="25.5" customHeight="1" x14ac:dyDescent="0.25">
      <c r="A77" s="121"/>
      <c r="B77" s="115" t="s">
        <v>54</v>
      </c>
      <c r="C77" s="18">
        <v>6000</v>
      </c>
      <c r="D77" s="18">
        <f>(C77/2)</f>
        <v>3000</v>
      </c>
      <c r="E77" s="18"/>
      <c r="F77" s="18"/>
      <c r="G77" s="18"/>
      <c r="H77" s="20"/>
      <c r="I77" s="20"/>
      <c r="J77" s="20"/>
      <c r="K77" s="20"/>
      <c r="L77" s="18"/>
      <c r="M77" s="18"/>
      <c r="N77" s="18"/>
      <c r="O77" s="16"/>
      <c r="P77" s="18">
        <f t="shared" si="13"/>
        <v>120</v>
      </c>
      <c r="Q77" s="160">
        <f t="shared" si="16"/>
        <v>240</v>
      </c>
      <c r="R77" s="18">
        <f t="shared" si="14"/>
        <v>360</v>
      </c>
      <c r="S77" s="18">
        <f t="shared" si="15"/>
        <v>420.00000000000006</v>
      </c>
      <c r="T77" s="161">
        <v>240</v>
      </c>
      <c r="V77" s="47"/>
      <c r="W77" s="47"/>
    </row>
    <row r="78" spans="1:23" ht="23.25" customHeight="1" x14ac:dyDescent="0.25">
      <c r="A78" s="121"/>
      <c r="B78" s="115"/>
      <c r="C78" s="18"/>
      <c r="D78" s="18"/>
      <c r="E78" s="18"/>
      <c r="F78" s="18"/>
      <c r="G78" s="18"/>
      <c r="H78" s="20"/>
      <c r="I78" s="20"/>
      <c r="J78" s="20"/>
      <c r="K78" s="20"/>
      <c r="L78" s="18"/>
      <c r="M78" s="18"/>
      <c r="N78" s="21">
        <f>SUM(N63:N77)</f>
        <v>29290</v>
      </c>
      <c r="O78" s="16"/>
      <c r="P78" s="18"/>
      <c r="Q78" s="18"/>
      <c r="R78" s="18"/>
      <c r="S78" s="18"/>
      <c r="V78" s="47"/>
      <c r="W78" s="47"/>
    </row>
    <row r="79" spans="1:23" x14ac:dyDescent="0.25">
      <c r="A79" s="125" t="s">
        <v>56</v>
      </c>
      <c r="B79" s="120"/>
      <c r="C79" s="18"/>
      <c r="D79" s="18"/>
      <c r="E79" s="18"/>
      <c r="F79" s="18"/>
      <c r="G79" s="18"/>
      <c r="H79" s="23"/>
      <c r="I79" s="23"/>
      <c r="J79" s="23"/>
      <c r="K79" s="23"/>
      <c r="L79" s="18"/>
      <c r="M79" s="18"/>
      <c r="N79" s="21"/>
      <c r="O79" s="16"/>
      <c r="P79" s="18"/>
      <c r="Q79" s="18"/>
      <c r="R79" s="18"/>
      <c r="S79" s="18"/>
      <c r="V79" s="47"/>
      <c r="W79" s="47"/>
    </row>
    <row r="80" spans="1:23" ht="30" x14ac:dyDescent="0.25">
      <c r="A80" s="122" t="s">
        <v>265</v>
      </c>
      <c r="B80" s="120" t="s">
        <v>266</v>
      </c>
      <c r="C80" s="18">
        <v>1270</v>
      </c>
      <c r="D80" s="18">
        <f>SUM(C80/2)</f>
        <v>635</v>
      </c>
      <c r="E80" s="18"/>
      <c r="F80" s="18"/>
      <c r="G80" s="18"/>
      <c r="H80" s="23">
        <v>30</v>
      </c>
      <c r="I80" s="23"/>
      <c r="J80" s="23"/>
      <c r="K80" s="23"/>
      <c r="L80" s="18">
        <v>29</v>
      </c>
      <c r="M80" s="18">
        <v>203</v>
      </c>
      <c r="N80" s="18">
        <f>D80+H80+M80-L80</f>
        <v>839</v>
      </c>
      <c r="O80" s="16"/>
      <c r="P80" s="18"/>
      <c r="Q80" s="18"/>
      <c r="R80" s="18"/>
      <c r="S80" s="18"/>
      <c r="V80" s="47">
        <f>N80</f>
        <v>839</v>
      </c>
      <c r="W80" s="47"/>
    </row>
    <row r="81" spans="1:23" ht="34.5" customHeight="1" x14ac:dyDescent="0.25">
      <c r="A81" s="121" t="s">
        <v>263</v>
      </c>
      <c r="B81" s="115" t="s">
        <v>57</v>
      </c>
      <c r="C81" s="18">
        <v>2320</v>
      </c>
      <c r="D81" s="18">
        <f>SUM(C81/2)</f>
        <v>1160</v>
      </c>
      <c r="E81" s="18"/>
      <c r="F81" s="18"/>
      <c r="G81" s="18"/>
      <c r="H81" s="35">
        <v>30</v>
      </c>
      <c r="I81" s="35"/>
      <c r="J81" s="35"/>
      <c r="K81" s="35"/>
      <c r="L81" s="18">
        <v>63</v>
      </c>
      <c r="M81" s="18">
        <v>203</v>
      </c>
      <c r="N81" s="18">
        <f>D81+H81+M81-L81</f>
        <v>1330</v>
      </c>
      <c r="O81" s="16"/>
      <c r="P81" s="18">
        <f t="shared" ref="P81:P87" si="17">C81*0.02</f>
        <v>46.4</v>
      </c>
      <c r="Q81" s="160">
        <f t="shared" si="16"/>
        <v>92.8</v>
      </c>
      <c r="R81" s="18">
        <f t="shared" ref="R81:R87" si="18">C81*0.06</f>
        <v>139.19999999999999</v>
      </c>
      <c r="S81" s="18">
        <f t="shared" ref="S81:S87" si="19">C81*0.07</f>
        <v>162.4</v>
      </c>
      <c r="T81" s="161">
        <v>93</v>
      </c>
      <c r="V81" s="47">
        <f t="shared" ref="V81:V87" si="20">N81</f>
        <v>1330</v>
      </c>
      <c r="W81" s="47"/>
    </row>
    <row r="82" spans="1:23" ht="34.5" customHeight="1" x14ac:dyDescent="0.25">
      <c r="A82" s="178" t="s">
        <v>264</v>
      </c>
      <c r="B82" s="115" t="s">
        <v>58</v>
      </c>
      <c r="C82" s="18">
        <v>1270</v>
      </c>
      <c r="D82" s="18">
        <f>SUM(C82/2)</f>
        <v>635</v>
      </c>
      <c r="E82" s="18"/>
      <c r="F82" s="18"/>
      <c r="G82" s="18"/>
      <c r="H82" s="35">
        <v>30</v>
      </c>
      <c r="I82" s="35"/>
      <c r="J82" s="35"/>
      <c r="K82" s="35"/>
      <c r="L82" s="18">
        <v>29</v>
      </c>
      <c r="M82" s="18">
        <v>203</v>
      </c>
      <c r="N82" s="18">
        <f>D82+H82+M82-L82</f>
        <v>839</v>
      </c>
      <c r="O82" s="16"/>
      <c r="P82" s="18">
        <f t="shared" si="17"/>
        <v>25.400000000000002</v>
      </c>
      <c r="Q82" s="160">
        <f t="shared" si="16"/>
        <v>50.800000000000004</v>
      </c>
      <c r="R82" s="18">
        <f t="shared" si="18"/>
        <v>76.2</v>
      </c>
      <c r="S82" s="18">
        <f t="shared" si="19"/>
        <v>88.9</v>
      </c>
      <c r="T82" s="161">
        <v>51</v>
      </c>
      <c r="V82" s="47">
        <f t="shared" si="20"/>
        <v>839</v>
      </c>
      <c r="W82" s="47"/>
    </row>
    <row r="83" spans="1:23" ht="33" customHeight="1" x14ac:dyDescent="0.25">
      <c r="A83" s="121" t="s">
        <v>309</v>
      </c>
      <c r="B83" s="115" t="s">
        <v>59</v>
      </c>
      <c r="C83" s="18">
        <v>1271</v>
      </c>
      <c r="D83" s="18">
        <v>635</v>
      </c>
      <c r="E83" s="18"/>
      <c r="F83" s="18"/>
      <c r="G83" s="18"/>
      <c r="H83" s="35">
        <v>30</v>
      </c>
      <c r="I83" s="35"/>
      <c r="J83" s="35"/>
      <c r="K83" s="35"/>
      <c r="L83" s="18">
        <v>29</v>
      </c>
      <c r="M83" s="18">
        <v>203</v>
      </c>
      <c r="N83" s="18">
        <v>839</v>
      </c>
      <c r="O83" s="16"/>
      <c r="P83" s="18">
        <f t="shared" si="17"/>
        <v>25.42</v>
      </c>
      <c r="Q83" s="160">
        <f t="shared" si="16"/>
        <v>50.84</v>
      </c>
      <c r="R83" s="18">
        <f t="shared" si="18"/>
        <v>76.259999999999991</v>
      </c>
      <c r="S83" s="18">
        <f t="shared" si="19"/>
        <v>88.970000000000013</v>
      </c>
      <c r="T83" s="161">
        <v>51</v>
      </c>
      <c r="V83" s="47">
        <f t="shared" si="20"/>
        <v>839</v>
      </c>
      <c r="W83" s="47"/>
    </row>
    <row r="84" spans="1:23" ht="21.75" customHeight="1" x14ac:dyDescent="0.25">
      <c r="A84" s="121" t="s">
        <v>60</v>
      </c>
      <c r="B84" s="115" t="s">
        <v>61</v>
      </c>
      <c r="C84" s="18">
        <v>4934</v>
      </c>
      <c r="D84" s="18">
        <f>SUM(C84/2)</f>
        <v>2467</v>
      </c>
      <c r="E84" s="18"/>
      <c r="F84" s="18"/>
      <c r="G84" s="18"/>
      <c r="H84" s="35">
        <v>110</v>
      </c>
      <c r="I84" s="35"/>
      <c r="J84" s="35"/>
      <c r="K84" s="35">
        <v>25</v>
      </c>
      <c r="L84" s="18">
        <v>162</v>
      </c>
      <c r="M84" s="18">
        <v>162</v>
      </c>
      <c r="N84" s="18">
        <f>SUM(D84+E84+G84+H84-I84-K84-L84+M84)</f>
        <v>2552</v>
      </c>
      <c r="O84" s="16"/>
      <c r="P84" s="18">
        <f t="shared" si="17"/>
        <v>98.68</v>
      </c>
      <c r="Q84" s="160">
        <f t="shared" si="16"/>
        <v>197.36</v>
      </c>
      <c r="R84" s="18">
        <f t="shared" si="18"/>
        <v>296.03999999999996</v>
      </c>
      <c r="S84" s="18">
        <f t="shared" si="19"/>
        <v>345.38000000000005</v>
      </c>
      <c r="T84" s="161">
        <v>188</v>
      </c>
      <c r="V84" s="47">
        <f t="shared" si="20"/>
        <v>2552</v>
      </c>
      <c r="W84" s="47"/>
    </row>
    <row r="85" spans="1:23" ht="20.25" customHeight="1" x14ac:dyDescent="0.25">
      <c r="A85" s="121" t="s">
        <v>258</v>
      </c>
      <c r="B85" s="115" t="s">
        <v>62</v>
      </c>
      <c r="C85" s="18">
        <v>2100</v>
      </c>
      <c r="D85" s="18">
        <f>SUM(C85/2)</f>
        <v>1050</v>
      </c>
      <c r="E85" s="18"/>
      <c r="F85" s="18"/>
      <c r="G85" s="18"/>
      <c r="H85" s="35">
        <v>40</v>
      </c>
      <c r="I85" s="35"/>
      <c r="J85" s="35"/>
      <c r="K85" s="35"/>
      <c r="L85" s="18">
        <v>56</v>
      </c>
      <c r="M85" s="18">
        <v>203</v>
      </c>
      <c r="N85" s="18">
        <f>SUM(D85+E85+G85+H85-I85-K85-L85+M85)</f>
        <v>1237</v>
      </c>
      <c r="O85" s="16"/>
      <c r="P85" s="18">
        <f t="shared" si="17"/>
        <v>42</v>
      </c>
      <c r="Q85" s="18">
        <f t="shared" si="16"/>
        <v>84</v>
      </c>
      <c r="R85" s="160">
        <f t="shared" si="18"/>
        <v>126</v>
      </c>
      <c r="S85" s="18">
        <f t="shared" si="19"/>
        <v>147</v>
      </c>
      <c r="T85" s="161">
        <v>64</v>
      </c>
      <c r="V85" s="47">
        <f t="shared" si="20"/>
        <v>1237</v>
      </c>
      <c r="W85" s="47"/>
    </row>
    <row r="86" spans="1:23" ht="26.25" customHeight="1" x14ac:dyDescent="0.25">
      <c r="A86" s="121" t="s">
        <v>63</v>
      </c>
      <c r="B86" s="115" t="s">
        <v>64</v>
      </c>
      <c r="C86" s="18">
        <v>2236</v>
      </c>
      <c r="D86" s="18">
        <f>SUM(C86/2)</f>
        <v>1118</v>
      </c>
      <c r="E86" s="18"/>
      <c r="F86" s="18"/>
      <c r="G86" s="18"/>
      <c r="H86" s="35">
        <v>75</v>
      </c>
      <c r="I86" s="35"/>
      <c r="J86" s="35"/>
      <c r="K86" s="35">
        <v>10</v>
      </c>
      <c r="L86" s="18">
        <v>60</v>
      </c>
      <c r="M86" s="18">
        <v>203</v>
      </c>
      <c r="N86" s="18">
        <f>SUM(D86+E86+G86+H86-I86-K86-L86+M86)</f>
        <v>1326</v>
      </c>
      <c r="O86" s="16"/>
      <c r="P86" s="18">
        <f t="shared" si="17"/>
        <v>44.72</v>
      </c>
      <c r="Q86" s="160">
        <f t="shared" si="16"/>
        <v>89.44</v>
      </c>
      <c r="R86" s="18">
        <f t="shared" si="18"/>
        <v>134.16</v>
      </c>
      <c r="S86" s="18">
        <f t="shared" si="19"/>
        <v>156.52000000000001</v>
      </c>
      <c r="T86" s="161">
        <v>82</v>
      </c>
      <c r="V86" s="47">
        <f t="shared" si="20"/>
        <v>1326</v>
      </c>
      <c r="W86" s="47"/>
    </row>
    <row r="87" spans="1:23" ht="32.25" customHeight="1" x14ac:dyDescent="0.25">
      <c r="A87" s="178" t="s">
        <v>259</v>
      </c>
      <c r="B87" s="115" t="s">
        <v>65</v>
      </c>
      <c r="C87" s="18">
        <v>3720</v>
      </c>
      <c r="D87" s="18">
        <f>SUM(C87/2)</f>
        <v>1860</v>
      </c>
      <c r="E87" s="18"/>
      <c r="F87" s="18"/>
      <c r="G87" s="18"/>
      <c r="H87" s="35">
        <v>70</v>
      </c>
      <c r="I87" s="35"/>
      <c r="J87" s="35"/>
      <c r="K87" s="35"/>
      <c r="L87" s="18">
        <v>107</v>
      </c>
      <c r="M87" s="18">
        <v>191</v>
      </c>
      <c r="N87" s="18">
        <f>SUM(D87+E87+G87+H87-I87-K87-L87+M87)</f>
        <v>2014</v>
      </c>
      <c r="O87" s="16"/>
      <c r="P87" s="18">
        <f t="shared" si="17"/>
        <v>74.400000000000006</v>
      </c>
      <c r="Q87" s="160">
        <f t="shared" si="16"/>
        <v>148.80000000000001</v>
      </c>
      <c r="R87" s="18">
        <f t="shared" si="18"/>
        <v>223.2</v>
      </c>
      <c r="S87" s="18">
        <f t="shared" si="19"/>
        <v>260.40000000000003</v>
      </c>
      <c r="T87" s="161">
        <v>144</v>
      </c>
      <c r="V87" s="47">
        <f t="shared" si="20"/>
        <v>2014</v>
      </c>
      <c r="W87" s="47"/>
    </row>
    <row r="88" spans="1:23" ht="12.75" customHeight="1" x14ac:dyDescent="0.25">
      <c r="A88" s="122"/>
      <c r="B88" s="123"/>
      <c r="C88" s="18"/>
      <c r="D88" s="18"/>
      <c r="E88" s="18"/>
      <c r="F88" s="18"/>
      <c r="G88" s="18"/>
      <c r="H88" s="23"/>
      <c r="I88" s="23"/>
      <c r="J88" s="23"/>
      <c r="K88" s="23"/>
      <c r="L88" s="18"/>
      <c r="M88" s="18"/>
      <c r="N88" s="21">
        <f>SUM(N80:N87)</f>
        <v>10976</v>
      </c>
      <c r="O88" s="16"/>
      <c r="P88" s="18"/>
      <c r="Q88" s="18"/>
      <c r="R88" s="18"/>
      <c r="S88" s="18"/>
      <c r="V88" s="47"/>
      <c r="W88" s="47"/>
    </row>
    <row r="89" spans="1:23" ht="12" customHeight="1" x14ac:dyDescent="0.25">
      <c r="A89" s="125" t="s">
        <v>66</v>
      </c>
      <c r="B89" s="123"/>
      <c r="C89" s="18"/>
      <c r="D89" s="18"/>
      <c r="E89" s="18"/>
      <c r="F89" s="18"/>
      <c r="G89" s="18"/>
      <c r="H89" s="23"/>
      <c r="I89" s="23"/>
      <c r="J89" s="23"/>
      <c r="K89" s="23"/>
      <c r="L89" s="18"/>
      <c r="M89" s="18"/>
      <c r="N89" s="21"/>
      <c r="O89" s="16"/>
      <c r="P89" s="18"/>
      <c r="Q89" s="18"/>
      <c r="R89" s="18"/>
      <c r="S89" s="18"/>
      <c r="V89" s="47"/>
      <c r="W89" s="47"/>
    </row>
    <row r="90" spans="1:23" ht="4.5" customHeight="1" x14ac:dyDescent="0.25">
      <c r="A90" s="122"/>
      <c r="B90" s="123"/>
      <c r="C90" s="18"/>
      <c r="D90" s="18"/>
      <c r="E90" s="18"/>
      <c r="F90" s="18"/>
      <c r="G90" s="18"/>
      <c r="H90" s="23"/>
      <c r="I90" s="23"/>
      <c r="J90" s="23"/>
      <c r="K90" s="23"/>
      <c r="L90" s="18"/>
      <c r="M90" s="18"/>
      <c r="N90" s="18"/>
      <c r="O90" s="16"/>
      <c r="P90" s="18"/>
      <c r="Q90" s="18"/>
      <c r="R90" s="18"/>
      <c r="S90" s="18"/>
      <c r="V90" s="47"/>
      <c r="W90" s="47"/>
    </row>
    <row r="91" spans="1:23" ht="28.5" customHeight="1" x14ac:dyDescent="0.25">
      <c r="A91" s="121" t="s">
        <v>240</v>
      </c>
      <c r="B91" s="115" t="s">
        <v>67</v>
      </c>
      <c r="C91" s="18">
        <v>15434</v>
      </c>
      <c r="D91" s="18">
        <f>C91/2</f>
        <v>7717</v>
      </c>
      <c r="E91" s="18"/>
      <c r="F91" s="18"/>
      <c r="G91" s="18"/>
      <c r="H91" s="20">
        <v>0</v>
      </c>
      <c r="I91" s="20">
        <v>125</v>
      </c>
      <c r="J91" s="20"/>
      <c r="K91" s="20"/>
      <c r="L91" s="18">
        <v>1093</v>
      </c>
      <c r="M91" s="18"/>
      <c r="N91" s="18">
        <f>SUM(D91+E91+G91+H91-I91-K91-L91+M91)</f>
        <v>6499</v>
      </c>
      <c r="O91" s="16"/>
      <c r="P91" s="18">
        <f>C91*0.02</f>
        <v>308.68</v>
      </c>
      <c r="Q91" s="160">
        <f t="shared" si="16"/>
        <v>617.36</v>
      </c>
      <c r="R91" s="18">
        <f>C91*0.06</f>
        <v>926.04</v>
      </c>
      <c r="S91" s="18">
        <f>C91*0.07</f>
        <v>1080.3800000000001</v>
      </c>
      <c r="T91" s="161">
        <v>588</v>
      </c>
      <c r="V91" s="47">
        <f>N91/2</f>
        <v>3249.5</v>
      </c>
      <c r="W91" s="47"/>
    </row>
    <row r="92" spans="1:23" ht="28.5" customHeight="1" x14ac:dyDescent="0.25">
      <c r="A92" s="121" t="s">
        <v>260</v>
      </c>
      <c r="B92" s="115" t="s">
        <v>267</v>
      </c>
      <c r="C92" s="18">
        <v>12810</v>
      </c>
      <c r="D92" s="18">
        <f>C92/2</f>
        <v>6405</v>
      </c>
      <c r="E92" s="18"/>
      <c r="F92" s="18"/>
      <c r="G92" s="18"/>
      <c r="H92" s="20">
        <v>0</v>
      </c>
      <c r="I92" s="20">
        <v>125</v>
      </c>
      <c r="J92" s="20"/>
      <c r="K92" s="20"/>
      <c r="L92" s="18">
        <v>804</v>
      </c>
      <c r="M92" s="18">
        <v>0</v>
      </c>
      <c r="N92" s="18">
        <f>SUM(D92+E92+G92+H92-I92-K92-L92+M92)</f>
        <v>5476</v>
      </c>
      <c r="O92" s="16"/>
      <c r="P92" s="18">
        <f>C92*0.02</f>
        <v>256.2</v>
      </c>
      <c r="Q92" s="160">
        <f t="shared" si="16"/>
        <v>512.4</v>
      </c>
      <c r="R92" s="18">
        <f>C92*0.06</f>
        <v>768.6</v>
      </c>
      <c r="S92" s="18">
        <f>C92*0.07</f>
        <v>896.7</v>
      </c>
      <c r="T92" s="161">
        <v>488</v>
      </c>
      <c r="V92" s="47">
        <f>N92/2</f>
        <v>2738</v>
      </c>
      <c r="W92" s="47"/>
    </row>
    <row r="93" spans="1:23" ht="22.5" customHeight="1" x14ac:dyDescent="0.25">
      <c r="A93" s="121" t="s">
        <v>68</v>
      </c>
      <c r="B93" s="119" t="s">
        <v>24</v>
      </c>
      <c r="C93" s="18">
        <v>8032</v>
      </c>
      <c r="D93" s="18">
        <f>C93/2</f>
        <v>4016</v>
      </c>
      <c r="E93" s="18"/>
      <c r="F93" s="18"/>
      <c r="G93" s="18"/>
      <c r="H93" s="20">
        <v>140</v>
      </c>
      <c r="I93" s="20"/>
      <c r="J93" s="20"/>
      <c r="K93" s="20">
        <v>35</v>
      </c>
      <c r="L93" s="18">
        <v>347</v>
      </c>
      <c r="M93" s="18"/>
      <c r="N93" s="18">
        <f>SUM(D93+E93+G93+H93-I93-K93-L93+M93)</f>
        <v>3774</v>
      </c>
      <c r="O93" s="16"/>
      <c r="P93" s="18">
        <f>C93*0.02</f>
        <v>160.64000000000001</v>
      </c>
      <c r="Q93" s="160">
        <f t="shared" si="16"/>
        <v>321.28000000000003</v>
      </c>
      <c r="R93" s="18">
        <f>C93*0.06</f>
        <v>481.91999999999996</v>
      </c>
      <c r="S93" s="18">
        <f>C93*0.07</f>
        <v>562.24</v>
      </c>
      <c r="T93" s="161">
        <v>306</v>
      </c>
      <c r="V93" s="47">
        <f>N93</f>
        <v>3774</v>
      </c>
      <c r="W93" s="47"/>
    </row>
    <row r="94" spans="1:23" ht="14.25" customHeight="1" x14ac:dyDescent="0.25">
      <c r="A94" s="122"/>
      <c r="B94" s="123"/>
      <c r="C94" s="18"/>
      <c r="D94" s="18"/>
      <c r="E94" s="18"/>
      <c r="F94" s="18"/>
      <c r="G94" s="18"/>
      <c r="H94" s="23"/>
      <c r="I94" s="23"/>
      <c r="J94" s="23"/>
      <c r="K94" s="23"/>
      <c r="L94" s="18"/>
      <c r="M94" s="18"/>
      <c r="N94" s="21">
        <f>SUM(N91:N93)</f>
        <v>15749</v>
      </c>
      <c r="O94" s="16"/>
      <c r="P94" s="18"/>
      <c r="Q94" s="18"/>
      <c r="R94" s="18"/>
      <c r="S94" s="18"/>
      <c r="V94" s="47"/>
      <c r="W94" s="47"/>
    </row>
    <row r="95" spans="1:23" ht="37.5" customHeight="1" x14ac:dyDescent="0.25">
      <c r="A95" s="122"/>
      <c r="B95" s="123"/>
      <c r="C95" s="18"/>
      <c r="D95" s="18"/>
      <c r="E95" s="18"/>
      <c r="F95" s="18"/>
      <c r="G95" s="18"/>
      <c r="H95" s="23"/>
      <c r="I95" s="23"/>
      <c r="J95" s="23"/>
      <c r="K95" s="23"/>
      <c r="L95" s="18"/>
      <c r="M95" s="18"/>
      <c r="N95" s="21"/>
      <c r="O95" s="16"/>
      <c r="P95" s="18"/>
      <c r="Q95" s="18"/>
      <c r="R95" s="18"/>
      <c r="S95" s="18"/>
      <c r="V95" s="47"/>
      <c r="W95" s="47"/>
    </row>
    <row r="96" spans="1:23" ht="14.25" customHeight="1" x14ac:dyDescent="0.25">
      <c r="A96" s="125" t="s">
        <v>69</v>
      </c>
      <c r="B96" s="123"/>
      <c r="C96" s="18"/>
      <c r="D96" s="18"/>
      <c r="E96" s="18"/>
      <c r="F96" s="18"/>
      <c r="G96" s="18"/>
      <c r="H96" s="23"/>
      <c r="I96" s="23"/>
      <c r="J96" s="23"/>
      <c r="K96" s="23"/>
      <c r="L96" s="18"/>
      <c r="M96" s="18"/>
      <c r="N96" s="16"/>
      <c r="O96" s="16"/>
      <c r="P96" s="18"/>
      <c r="Q96" s="18"/>
      <c r="R96" s="18"/>
      <c r="S96" s="18"/>
      <c r="V96" s="47"/>
      <c r="W96" s="47"/>
    </row>
    <row r="97" spans="1:23" ht="6.75" customHeight="1" x14ac:dyDescent="0.25">
      <c r="A97" s="122"/>
      <c r="B97" s="123"/>
      <c r="C97" s="18"/>
      <c r="D97" s="18"/>
      <c r="E97" s="18"/>
      <c r="F97" s="18"/>
      <c r="G97" s="18"/>
      <c r="H97" s="23"/>
      <c r="I97" s="23"/>
      <c r="J97" s="23"/>
      <c r="K97" s="23"/>
      <c r="L97" s="18"/>
      <c r="M97" s="18"/>
      <c r="N97" s="18"/>
      <c r="O97" s="16"/>
      <c r="P97" s="18"/>
      <c r="Q97" s="18"/>
      <c r="R97" s="18"/>
      <c r="S97" s="18"/>
      <c r="V97" s="47"/>
      <c r="W97" s="47"/>
    </row>
    <row r="98" spans="1:23" ht="28.5" customHeight="1" x14ac:dyDescent="0.25">
      <c r="A98" s="121" t="s">
        <v>70</v>
      </c>
      <c r="B98" s="119" t="s">
        <v>24</v>
      </c>
      <c r="C98" s="18">
        <v>6800</v>
      </c>
      <c r="D98" s="18">
        <f>SUM(C98/2)</f>
        <v>3400</v>
      </c>
      <c r="E98" s="18"/>
      <c r="F98" s="18"/>
      <c r="G98" s="18"/>
      <c r="H98" s="20">
        <v>140</v>
      </c>
      <c r="I98" s="20"/>
      <c r="J98" s="20">
        <v>550</v>
      </c>
      <c r="K98" s="20">
        <v>30</v>
      </c>
      <c r="L98" s="18">
        <v>264</v>
      </c>
      <c r="M98" s="18">
        <v>126</v>
      </c>
      <c r="N98" s="18">
        <f>D98+H98+M98-J98-K98-L98</f>
        <v>2822</v>
      </c>
      <c r="O98" s="16"/>
      <c r="P98" s="18">
        <f>C98*0.02</f>
        <v>136</v>
      </c>
      <c r="Q98" s="18">
        <f t="shared" si="16"/>
        <v>272</v>
      </c>
      <c r="R98" s="18">
        <f>C98*0.06</f>
        <v>408</v>
      </c>
      <c r="S98" s="18">
        <f>C98*0.07</f>
        <v>476.00000000000006</v>
      </c>
      <c r="T98" s="160">
        <f>C98*0.08</f>
        <v>544</v>
      </c>
      <c r="V98" s="47">
        <f>N98</f>
        <v>2822</v>
      </c>
      <c r="W98" s="47"/>
    </row>
    <row r="99" spans="1:23" ht="28.5" customHeight="1" thickBot="1" x14ac:dyDescent="0.3">
      <c r="A99" s="121" t="s">
        <v>71</v>
      </c>
      <c r="B99" s="119" t="s">
        <v>72</v>
      </c>
      <c r="C99" s="18">
        <v>4515</v>
      </c>
      <c r="D99" s="18">
        <f>C99/2</f>
        <v>2257.5</v>
      </c>
      <c r="E99" s="18"/>
      <c r="F99" s="18"/>
      <c r="G99" s="18"/>
      <c r="H99" s="35">
        <v>80</v>
      </c>
      <c r="I99" s="35"/>
      <c r="J99" s="35"/>
      <c r="K99" s="35">
        <v>20</v>
      </c>
      <c r="L99" s="18">
        <v>128</v>
      </c>
      <c r="M99" s="18">
        <v>191</v>
      </c>
      <c r="N99" s="18">
        <f>SUM(D99+E99+G99+H99-I99-K99-L99+M99)</f>
        <v>2380.5</v>
      </c>
      <c r="O99" s="16"/>
      <c r="P99" s="18">
        <f>C99*0.02</f>
        <v>90.3</v>
      </c>
      <c r="Q99" s="160">
        <f t="shared" si="16"/>
        <v>180.6</v>
      </c>
      <c r="R99" s="18">
        <f>C99*0.06</f>
        <v>270.89999999999998</v>
      </c>
      <c r="S99" s="18">
        <f>C99*0.07</f>
        <v>316.05</v>
      </c>
      <c r="T99" s="161">
        <v>172</v>
      </c>
      <c r="V99" s="47">
        <f>N99</f>
        <v>2380.5</v>
      </c>
      <c r="W99" s="47"/>
    </row>
    <row r="100" spans="1:23" ht="28.5" customHeight="1" x14ac:dyDescent="0.25">
      <c r="A100" s="128"/>
      <c r="B100" s="129"/>
      <c r="C100" s="4"/>
      <c r="D100" s="506" t="s">
        <v>1</v>
      </c>
      <c r="E100" s="506"/>
      <c r="F100" s="506"/>
      <c r="G100" s="506"/>
      <c r="H100" s="506"/>
      <c r="I100" s="32"/>
      <c r="J100" s="177"/>
      <c r="K100" s="32"/>
      <c r="L100" s="506" t="s">
        <v>2</v>
      </c>
      <c r="M100" s="506"/>
      <c r="N100" s="506"/>
      <c r="O100" s="16"/>
      <c r="P100" s="18"/>
      <c r="Q100" s="18"/>
      <c r="R100" s="18"/>
      <c r="S100" s="18"/>
      <c r="V100" s="47"/>
      <c r="W100" s="47"/>
    </row>
    <row r="101" spans="1:23" ht="28.5" customHeight="1" x14ac:dyDescent="0.25">
      <c r="A101" s="130" t="s">
        <v>3</v>
      </c>
      <c r="B101" s="131" t="s">
        <v>4</v>
      </c>
      <c r="C101" s="7" t="s">
        <v>5</v>
      </c>
      <c r="D101" s="7" t="s">
        <v>6</v>
      </c>
      <c r="E101" s="7" t="s">
        <v>7</v>
      </c>
      <c r="F101" s="7" t="s">
        <v>8</v>
      </c>
      <c r="G101" s="7" t="s">
        <v>8</v>
      </c>
      <c r="H101" s="7" t="s">
        <v>9</v>
      </c>
      <c r="I101" s="7" t="s">
        <v>312</v>
      </c>
      <c r="J101" s="7" t="s">
        <v>310</v>
      </c>
      <c r="K101" s="7" t="s">
        <v>10</v>
      </c>
      <c r="L101" s="7" t="s">
        <v>11</v>
      </c>
      <c r="M101" s="7" t="s">
        <v>12</v>
      </c>
      <c r="N101" s="7" t="s">
        <v>13</v>
      </c>
      <c r="O101" s="7" t="s">
        <v>14</v>
      </c>
      <c r="P101" s="18"/>
      <c r="Q101" s="18"/>
      <c r="R101" s="18"/>
      <c r="S101" s="18"/>
      <c r="V101" s="47"/>
      <c r="W101" s="47"/>
    </row>
    <row r="102" spans="1:23" ht="10.5" customHeight="1" thickBot="1" x14ac:dyDescent="0.3">
      <c r="A102" s="142"/>
      <c r="B102" s="143"/>
      <c r="C102" s="39"/>
      <c r="D102" s="39"/>
      <c r="E102" s="39"/>
      <c r="F102" s="39"/>
      <c r="G102" s="39"/>
      <c r="H102" s="40"/>
      <c r="I102" s="40"/>
      <c r="J102" s="40"/>
      <c r="K102" s="40"/>
      <c r="L102" s="39"/>
      <c r="M102" s="39"/>
      <c r="N102" s="39"/>
      <c r="O102" s="16"/>
      <c r="P102" s="18"/>
      <c r="Q102" s="18"/>
      <c r="R102" s="18"/>
      <c r="S102" s="18"/>
      <c r="V102" s="47"/>
      <c r="W102" s="47"/>
    </row>
    <row r="103" spans="1:23" ht="28.5" customHeight="1" x14ac:dyDescent="0.25">
      <c r="A103" s="137" t="s">
        <v>253</v>
      </c>
      <c r="B103" s="144" t="s">
        <v>72</v>
      </c>
      <c r="C103" s="28">
        <v>4700</v>
      </c>
      <c r="D103" s="28">
        <f>C103/2</f>
        <v>2350</v>
      </c>
      <c r="E103" s="28"/>
      <c r="F103" s="28"/>
      <c r="G103" s="28"/>
      <c r="H103" s="41">
        <v>120</v>
      </c>
      <c r="I103" s="41"/>
      <c r="J103" s="41"/>
      <c r="K103" s="41">
        <v>0</v>
      </c>
      <c r="L103" s="28">
        <v>150</v>
      </c>
      <c r="M103" s="28">
        <v>177</v>
      </c>
      <c r="N103" s="18">
        <f>SUM(D103+E103+G103+H103-I103-K103-L103+M103)</f>
        <v>2497</v>
      </c>
      <c r="O103" s="16"/>
      <c r="P103" s="18">
        <f>C103*0.02</f>
        <v>94</v>
      </c>
      <c r="Q103" s="160">
        <f t="shared" si="16"/>
        <v>188</v>
      </c>
      <c r="R103" s="18">
        <f>C103*0.06</f>
        <v>282</v>
      </c>
      <c r="S103" s="18">
        <f>C103*0.07</f>
        <v>329.00000000000006</v>
      </c>
      <c r="T103" s="161">
        <v>144</v>
      </c>
      <c r="V103" s="47">
        <f>N103/2</f>
        <v>1248.5</v>
      </c>
      <c r="W103" s="47"/>
    </row>
    <row r="104" spans="1:23" x14ac:dyDescent="0.25">
      <c r="A104" s="122"/>
      <c r="B104" s="123"/>
      <c r="C104" s="18"/>
      <c r="D104" s="18"/>
      <c r="E104" s="18"/>
      <c r="F104" s="18"/>
      <c r="G104" s="18"/>
      <c r="H104" s="23"/>
      <c r="I104" s="23"/>
      <c r="J104" s="23"/>
      <c r="K104" s="23"/>
      <c r="L104" s="18"/>
      <c r="M104" s="18"/>
      <c r="N104" s="21">
        <f>SUM(N98:N103)</f>
        <v>7699.5</v>
      </c>
      <c r="O104" s="16"/>
      <c r="P104" s="18"/>
      <c r="Q104" s="18"/>
      <c r="R104" s="18"/>
      <c r="S104" s="18"/>
      <c r="V104" s="47"/>
      <c r="W104" s="47"/>
    </row>
    <row r="105" spans="1:23" x14ac:dyDescent="0.25">
      <c r="A105" s="125" t="s">
        <v>74</v>
      </c>
      <c r="B105" s="123"/>
      <c r="C105" s="18"/>
      <c r="D105" s="18"/>
      <c r="E105" s="18"/>
      <c r="F105" s="18"/>
      <c r="G105" s="18"/>
      <c r="H105" s="23"/>
      <c r="I105" s="23"/>
      <c r="J105" s="23"/>
      <c r="K105" s="23"/>
      <c r="L105" s="18"/>
      <c r="M105" s="18"/>
      <c r="N105" s="21"/>
      <c r="O105" s="16"/>
      <c r="P105" s="18"/>
      <c r="Q105" s="18"/>
      <c r="R105" s="18"/>
      <c r="S105" s="18"/>
      <c r="V105" s="47"/>
      <c r="W105" s="47"/>
    </row>
    <row r="106" spans="1:23" x14ac:dyDescent="0.25">
      <c r="A106" s="122"/>
      <c r="B106" s="123"/>
      <c r="C106" s="18"/>
      <c r="D106" s="18"/>
      <c r="E106" s="18"/>
      <c r="F106" s="18"/>
      <c r="G106" s="18"/>
      <c r="H106" s="23"/>
      <c r="I106" s="23"/>
      <c r="J106" s="23"/>
      <c r="K106" s="23"/>
      <c r="L106" s="18"/>
      <c r="M106" s="18"/>
      <c r="N106" s="18"/>
      <c r="O106" s="16"/>
      <c r="P106" s="18"/>
      <c r="Q106" s="18"/>
      <c r="R106" s="18"/>
      <c r="S106" s="18"/>
      <c r="V106" s="47"/>
      <c r="W106" s="47"/>
    </row>
    <row r="107" spans="1:23" ht="26.25" customHeight="1" x14ac:dyDescent="0.25">
      <c r="A107" s="121" t="s">
        <v>241</v>
      </c>
      <c r="B107" s="119" t="s">
        <v>75</v>
      </c>
      <c r="C107" s="18">
        <v>10080</v>
      </c>
      <c r="D107" s="18">
        <f>C107/2</f>
        <v>5040</v>
      </c>
      <c r="E107" s="18"/>
      <c r="F107" s="18"/>
      <c r="G107" s="18"/>
      <c r="H107" s="20">
        <v>0</v>
      </c>
      <c r="I107" s="20"/>
      <c r="J107" s="20"/>
      <c r="K107" s="20"/>
      <c r="L107" s="18">
        <v>525</v>
      </c>
      <c r="M107" s="18"/>
      <c r="N107" s="18">
        <f>SUM(D107+E107+G107+H107-I107-K107-L107+M107)</f>
        <v>4515</v>
      </c>
      <c r="O107" s="16"/>
      <c r="P107" s="18">
        <f>C107*0.02</f>
        <v>201.6</v>
      </c>
      <c r="Q107" s="160">
        <f t="shared" si="16"/>
        <v>403.2</v>
      </c>
      <c r="R107" s="18">
        <f>C107*0.06</f>
        <v>604.79999999999995</v>
      </c>
      <c r="S107" s="18">
        <f>C107*0.07</f>
        <v>705.6</v>
      </c>
      <c r="T107" s="161">
        <v>380</v>
      </c>
      <c r="V107" s="47">
        <f>N107/2</f>
        <v>2257.5</v>
      </c>
      <c r="W107" s="47"/>
    </row>
    <row r="108" spans="1:23" x14ac:dyDescent="0.25">
      <c r="A108" s="122"/>
      <c r="B108" s="123"/>
      <c r="C108" s="18"/>
      <c r="D108" s="18"/>
      <c r="E108" s="18"/>
      <c r="F108" s="18"/>
      <c r="G108" s="18"/>
      <c r="H108" s="23"/>
      <c r="I108" s="23"/>
      <c r="J108" s="23"/>
      <c r="K108" s="23"/>
      <c r="L108" s="18"/>
      <c r="M108" s="18"/>
      <c r="N108" s="21">
        <f>SUM(N107)</f>
        <v>4515</v>
      </c>
      <c r="O108" s="16"/>
      <c r="P108" s="18"/>
      <c r="Q108" s="18"/>
      <c r="R108" s="18"/>
      <c r="S108" s="18"/>
      <c r="V108" s="47"/>
      <c r="W108" s="47"/>
    </row>
    <row r="109" spans="1:23" ht="18" customHeight="1" x14ac:dyDescent="0.25">
      <c r="A109" s="125" t="s">
        <v>76</v>
      </c>
      <c r="B109" s="123"/>
      <c r="C109" s="18"/>
      <c r="D109" s="18"/>
      <c r="E109" s="18"/>
      <c r="F109" s="18"/>
      <c r="G109" s="18"/>
      <c r="H109" s="23"/>
      <c r="I109" s="23"/>
      <c r="J109" s="23"/>
      <c r="K109" s="23"/>
      <c r="L109" s="18"/>
      <c r="M109" s="18"/>
      <c r="N109" s="21"/>
      <c r="O109" s="16"/>
      <c r="P109" s="18"/>
      <c r="Q109" s="18"/>
      <c r="R109" s="18"/>
      <c r="S109" s="18"/>
      <c r="V109" s="47"/>
      <c r="W109" s="47"/>
    </row>
    <row r="110" spans="1:23" ht="36.75" customHeight="1" x14ac:dyDescent="0.25">
      <c r="A110" s="121" t="s">
        <v>242</v>
      </c>
      <c r="B110" s="118" t="s">
        <v>77</v>
      </c>
      <c r="C110" s="116">
        <v>11350</v>
      </c>
      <c r="D110" s="116">
        <f>SUM(C110/2)</f>
        <v>5675</v>
      </c>
      <c r="E110" s="116"/>
      <c r="F110" s="116"/>
      <c r="G110" s="116"/>
      <c r="H110" s="153"/>
      <c r="I110" s="153">
        <v>125</v>
      </c>
      <c r="J110" s="153"/>
      <c r="K110" s="153"/>
      <c r="L110" s="116">
        <v>657</v>
      </c>
      <c r="M110" s="116">
        <v>0</v>
      </c>
      <c r="N110" s="116">
        <f>SUM(D110+E110+G110+H110-I110-K110-L110+M110)</f>
        <v>4893</v>
      </c>
      <c r="O110" s="16"/>
      <c r="P110" s="18">
        <f t="shared" ref="P110:P119" si="21">C110*0.02</f>
        <v>227</v>
      </c>
      <c r="Q110" s="160">
        <f t="shared" si="16"/>
        <v>454</v>
      </c>
      <c r="R110" s="18">
        <f t="shared" ref="R110:R115" si="22">C110*0.06</f>
        <v>681</v>
      </c>
      <c r="S110" s="18">
        <f t="shared" ref="S110:S115" si="23">C110*0.07</f>
        <v>794.50000000000011</v>
      </c>
      <c r="T110" s="161">
        <v>428</v>
      </c>
      <c r="V110" s="47">
        <f>N110/2</f>
        <v>2446.5</v>
      </c>
      <c r="W110" s="47"/>
    </row>
    <row r="111" spans="1:23" ht="32.25" customHeight="1" x14ac:dyDescent="0.25">
      <c r="A111" s="121" t="s">
        <v>78</v>
      </c>
      <c r="B111" s="119" t="s">
        <v>24</v>
      </c>
      <c r="C111" s="116">
        <v>6552</v>
      </c>
      <c r="D111" s="116">
        <f t="shared" ref="D111:D119" si="24">C111/2</f>
        <v>3276</v>
      </c>
      <c r="E111" s="18"/>
      <c r="F111" s="18"/>
      <c r="G111" s="18"/>
      <c r="H111" s="35">
        <v>120</v>
      </c>
      <c r="I111" s="35"/>
      <c r="J111" s="35"/>
      <c r="K111" s="35">
        <v>30</v>
      </c>
      <c r="L111" s="18">
        <v>235</v>
      </c>
      <c r="M111" s="18">
        <v>125</v>
      </c>
      <c r="N111" s="18">
        <f t="shared" ref="N111:N119" si="25">SUM(D111+E111+G111+H111-I111-K111-L111+M111)</f>
        <v>3256</v>
      </c>
      <c r="O111" s="16"/>
      <c r="P111" s="18">
        <f t="shared" si="21"/>
        <v>131.04</v>
      </c>
      <c r="Q111" s="160">
        <f t="shared" si="16"/>
        <v>262.08</v>
      </c>
      <c r="R111" s="18">
        <f t="shared" si="22"/>
        <v>393.12</v>
      </c>
      <c r="S111" s="18">
        <f t="shared" si="23"/>
        <v>458.64000000000004</v>
      </c>
      <c r="T111" s="161">
        <v>250</v>
      </c>
      <c r="V111" s="47">
        <f>N111</f>
        <v>3256</v>
      </c>
      <c r="W111" s="47"/>
    </row>
    <row r="112" spans="1:23" ht="32.25" customHeight="1" x14ac:dyDescent="0.25">
      <c r="A112" s="121" t="s">
        <v>243</v>
      </c>
      <c r="B112" s="115" t="s">
        <v>79</v>
      </c>
      <c r="C112" s="116">
        <v>8400</v>
      </c>
      <c r="D112" s="116">
        <f t="shared" si="24"/>
        <v>4200</v>
      </c>
      <c r="E112" s="18"/>
      <c r="F112" s="18"/>
      <c r="G112" s="18"/>
      <c r="H112" s="20">
        <v>0</v>
      </c>
      <c r="I112" s="20">
        <v>125</v>
      </c>
      <c r="J112" s="20"/>
      <c r="K112" s="20"/>
      <c r="L112" s="18">
        <v>377</v>
      </c>
      <c r="M112" s="18">
        <v>0</v>
      </c>
      <c r="N112" s="18">
        <f t="shared" si="25"/>
        <v>3698</v>
      </c>
      <c r="O112" s="16"/>
      <c r="P112" s="18">
        <f t="shared" si="21"/>
        <v>168</v>
      </c>
      <c r="Q112" s="18">
        <f t="shared" si="16"/>
        <v>336</v>
      </c>
      <c r="R112" s="160">
        <f t="shared" si="22"/>
        <v>504</v>
      </c>
      <c r="S112" s="18">
        <f t="shared" si="23"/>
        <v>588</v>
      </c>
      <c r="T112" s="161">
        <v>468</v>
      </c>
      <c r="V112" s="47">
        <f>N112/2</f>
        <v>1849</v>
      </c>
      <c r="W112" s="47"/>
    </row>
    <row r="113" spans="1:23" ht="32.25" customHeight="1" x14ac:dyDescent="0.25">
      <c r="A113" s="121" t="s">
        <v>80</v>
      </c>
      <c r="B113" s="115" t="s">
        <v>81</v>
      </c>
      <c r="C113" s="18">
        <v>8682</v>
      </c>
      <c r="D113" s="18">
        <f t="shared" si="24"/>
        <v>4341</v>
      </c>
      <c r="E113" s="18"/>
      <c r="F113" s="18"/>
      <c r="G113" s="18"/>
      <c r="H113" s="20">
        <v>170</v>
      </c>
      <c r="I113" s="20"/>
      <c r="J113" s="20"/>
      <c r="K113" s="20">
        <v>40</v>
      </c>
      <c r="L113" s="18">
        <v>400</v>
      </c>
      <c r="M113" s="18"/>
      <c r="N113" s="18">
        <f t="shared" si="25"/>
        <v>4071</v>
      </c>
      <c r="O113" s="16"/>
      <c r="P113" s="18">
        <f t="shared" si="21"/>
        <v>173.64000000000001</v>
      </c>
      <c r="Q113" s="160">
        <f t="shared" si="16"/>
        <v>347.28000000000003</v>
      </c>
      <c r="R113" s="18">
        <f t="shared" si="22"/>
        <v>520.91999999999996</v>
      </c>
      <c r="S113" s="18">
        <f t="shared" si="23"/>
        <v>607.74</v>
      </c>
      <c r="T113" s="161">
        <v>330</v>
      </c>
      <c r="V113" s="47">
        <f>N113</f>
        <v>4071</v>
      </c>
      <c r="W113" s="47"/>
    </row>
    <row r="114" spans="1:23" ht="32.25" customHeight="1" x14ac:dyDescent="0.25">
      <c r="A114" s="121" t="s">
        <v>82</v>
      </c>
      <c r="B114" s="115" t="s">
        <v>81</v>
      </c>
      <c r="C114" s="18">
        <v>8682</v>
      </c>
      <c r="D114" s="18">
        <f t="shared" si="24"/>
        <v>4341</v>
      </c>
      <c r="E114" s="18"/>
      <c r="F114" s="18"/>
      <c r="G114" s="18"/>
      <c r="H114" s="20">
        <v>170</v>
      </c>
      <c r="I114" s="20"/>
      <c r="J114" s="20"/>
      <c r="K114" s="20">
        <v>40</v>
      </c>
      <c r="L114" s="18">
        <v>400</v>
      </c>
      <c r="M114" s="18"/>
      <c r="N114" s="18">
        <f t="shared" si="25"/>
        <v>4071</v>
      </c>
      <c r="O114" s="16"/>
      <c r="P114" s="18">
        <f t="shared" si="21"/>
        <v>173.64000000000001</v>
      </c>
      <c r="Q114" s="160">
        <f t="shared" si="16"/>
        <v>347.28000000000003</v>
      </c>
      <c r="R114" s="18">
        <f t="shared" si="22"/>
        <v>520.91999999999996</v>
      </c>
      <c r="S114" s="18">
        <f t="shared" si="23"/>
        <v>607.74</v>
      </c>
      <c r="T114" s="161">
        <v>330</v>
      </c>
      <c r="V114" s="47">
        <f>N114</f>
        <v>4071</v>
      </c>
      <c r="W114" s="47"/>
    </row>
    <row r="115" spans="1:23" ht="32.25" customHeight="1" x14ac:dyDescent="0.25">
      <c r="A115" s="121" t="s">
        <v>83</v>
      </c>
      <c r="B115" s="115" t="s">
        <v>81</v>
      </c>
      <c r="C115" s="18">
        <v>8682</v>
      </c>
      <c r="D115" s="18">
        <f t="shared" si="24"/>
        <v>4341</v>
      </c>
      <c r="E115" s="18"/>
      <c r="F115" s="18"/>
      <c r="G115" s="18"/>
      <c r="H115" s="20">
        <v>170</v>
      </c>
      <c r="I115" s="20"/>
      <c r="J115" s="20"/>
      <c r="K115" s="20">
        <v>40</v>
      </c>
      <c r="L115" s="18">
        <v>400</v>
      </c>
      <c r="M115" s="18"/>
      <c r="N115" s="18">
        <f t="shared" si="25"/>
        <v>4071</v>
      </c>
      <c r="O115" s="16"/>
      <c r="P115" s="18">
        <f t="shared" si="21"/>
        <v>173.64000000000001</v>
      </c>
      <c r="Q115" s="160">
        <f t="shared" si="16"/>
        <v>347.28000000000003</v>
      </c>
      <c r="R115" s="18">
        <f t="shared" si="22"/>
        <v>520.91999999999996</v>
      </c>
      <c r="S115" s="18">
        <f t="shared" si="23"/>
        <v>607.74</v>
      </c>
      <c r="T115" s="161">
        <v>330</v>
      </c>
      <c r="V115" s="47">
        <f>N115</f>
        <v>4071</v>
      </c>
      <c r="W115" s="47"/>
    </row>
    <row r="116" spans="1:23" ht="32.25" customHeight="1" x14ac:dyDescent="0.25">
      <c r="A116" s="121"/>
      <c r="B116" s="115" t="s">
        <v>81</v>
      </c>
      <c r="C116" s="18">
        <v>8682</v>
      </c>
      <c r="D116" s="18">
        <f t="shared" si="24"/>
        <v>4341</v>
      </c>
      <c r="E116" s="18"/>
      <c r="F116" s="18"/>
      <c r="G116" s="18"/>
      <c r="H116" s="20"/>
      <c r="I116" s="20"/>
      <c r="J116" s="20"/>
      <c r="K116" s="20"/>
      <c r="L116" s="18"/>
      <c r="M116" s="18"/>
      <c r="N116" s="18">
        <v>3900</v>
      </c>
      <c r="O116" s="16"/>
      <c r="P116" s="18">
        <f t="shared" si="21"/>
        <v>173.64000000000001</v>
      </c>
      <c r="Q116" s="160">
        <f>C116*0.04</f>
        <v>347.28000000000003</v>
      </c>
      <c r="R116" s="18">
        <f>C116*0.06</f>
        <v>520.91999999999996</v>
      </c>
      <c r="S116" s="18">
        <f>C116*0.07</f>
        <v>607.74</v>
      </c>
      <c r="T116" s="161">
        <v>330</v>
      </c>
      <c r="V116" s="47">
        <f>N116</f>
        <v>3900</v>
      </c>
      <c r="W116" s="47"/>
    </row>
    <row r="117" spans="1:23" ht="32.25" customHeight="1" x14ac:dyDescent="0.25">
      <c r="A117" s="121" t="s">
        <v>256</v>
      </c>
      <c r="B117" s="115" t="s">
        <v>84</v>
      </c>
      <c r="C117" s="116">
        <v>9000</v>
      </c>
      <c r="D117" s="116">
        <f t="shared" si="24"/>
        <v>4500</v>
      </c>
      <c r="E117" s="18"/>
      <c r="F117" s="18"/>
      <c r="G117" s="18"/>
      <c r="H117" s="20"/>
      <c r="I117" s="20">
        <v>125</v>
      </c>
      <c r="J117" s="20"/>
      <c r="K117" s="20"/>
      <c r="L117" s="18">
        <v>428</v>
      </c>
      <c r="M117" s="18"/>
      <c r="N117" s="18">
        <f t="shared" si="25"/>
        <v>3947</v>
      </c>
      <c r="O117" s="16"/>
      <c r="P117" s="18">
        <f t="shared" si="21"/>
        <v>180</v>
      </c>
      <c r="Q117" s="160">
        <f>C117*0.04</f>
        <v>360</v>
      </c>
      <c r="R117" s="18">
        <f>C117*0.06</f>
        <v>540</v>
      </c>
      <c r="S117" s="18">
        <f>C117*0.07</f>
        <v>630.00000000000011</v>
      </c>
      <c r="T117" s="161">
        <v>352</v>
      </c>
      <c r="V117" s="47">
        <f>N117/2</f>
        <v>1973.5</v>
      </c>
      <c r="W117" s="47"/>
    </row>
    <row r="118" spans="1:23" ht="32.25" customHeight="1" x14ac:dyDescent="0.25">
      <c r="A118" s="121" t="s">
        <v>244</v>
      </c>
      <c r="B118" s="115" t="s">
        <v>85</v>
      </c>
      <c r="C118" s="116">
        <v>5410</v>
      </c>
      <c r="D118" s="116">
        <f t="shared" si="24"/>
        <v>2705</v>
      </c>
      <c r="E118" s="18"/>
      <c r="F118" s="18"/>
      <c r="G118" s="18"/>
      <c r="H118" s="35">
        <v>70</v>
      </c>
      <c r="I118" s="35"/>
      <c r="J118" s="35"/>
      <c r="K118" s="35"/>
      <c r="L118" s="18">
        <v>188</v>
      </c>
      <c r="M118" s="18">
        <v>147</v>
      </c>
      <c r="N118" s="18">
        <f t="shared" si="25"/>
        <v>2734</v>
      </c>
      <c r="O118" s="16"/>
      <c r="P118" s="18">
        <f t="shared" si="21"/>
        <v>108.2</v>
      </c>
      <c r="Q118" s="160">
        <f>C118*0.04</f>
        <v>216.4</v>
      </c>
      <c r="R118" s="18">
        <f>C118*0.06</f>
        <v>324.59999999999997</v>
      </c>
      <c r="S118" s="18">
        <f>C118*0.07</f>
        <v>378.70000000000005</v>
      </c>
      <c r="T118" s="161">
        <v>200</v>
      </c>
      <c r="V118" s="47">
        <f>N118</f>
        <v>2734</v>
      </c>
      <c r="W118" s="47">
        <f>60*12</f>
        <v>720</v>
      </c>
    </row>
    <row r="119" spans="1:23" ht="32.25" customHeight="1" x14ac:dyDescent="0.25">
      <c r="A119" s="121" t="s">
        <v>269</v>
      </c>
      <c r="B119" s="115" t="s">
        <v>85</v>
      </c>
      <c r="C119" s="116">
        <v>5410</v>
      </c>
      <c r="D119" s="116">
        <f t="shared" si="24"/>
        <v>2705</v>
      </c>
      <c r="E119" s="18"/>
      <c r="F119" s="18"/>
      <c r="G119" s="18"/>
      <c r="H119" s="35">
        <v>70</v>
      </c>
      <c r="I119" s="35"/>
      <c r="J119" s="35"/>
      <c r="K119" s="35"/>
      <c r="L119" s="18">
        <v>188</v>
      </c>
      <c r="M119" s="18">
        <v>147</v>
      </c>
      <c r="N119" s="18">
        <f t="shared" si="25"/>
        <v>2734</v>
      </c>
      <c r="O119" s="16"/>
      <c r="P119" s="18">
        <f t="shared" si="21"/>
        <v>108.2</v>
      </c>
      <c r="Q119" s="160">
        <f>C119*0.04</f>
        <v>216.4</v>
      </c>
      <c r="R119" s="18">
        <f>C119*0.06</f>
        <v>324.59999999999997</v>
      </c>
      <c r="S119" s="18">
        <f>C119*0.07</f>
        <v>378.70000000000005</v>
      </c>
      <c r="T119" s="161">
        <v>200</v>
      </c>
      <c r="V119" s="47">
        <f>N119</f>
        <v>2734</v>
      </c>
      <c r="W119" s="47"/>
    </row>
    <row r="120" spans="1:23" ht="77.25" customHeight="1" x14ac:dyDescent="0.25">
      <c r="A120" s="122"/>
      <c r="B120" s="120"/>
      <c r="C120" s="18"/>
      <c r="D120" s="18"/>
      <c r="E120" s="18"/>
      <c r="F120" s="18"/>
      <c r="G120" s="18"/>
      <c r="H120" s="20"/>
      <c r="I120" s="20"/>
      <c r="J120" s="20"/>
      <c r="K120" s="20"/>
      <c r="L120" s="18"/>
      <c r="M120" s="18"/>
      <c r="N120" s="21">
        <f>SUM(N110:N119)</f>
        <v>37375</v>
      </c>
      <c r="O120" s="16"/>
      <c r="P120" s="18"/>
      <c r="Q120" s="18"/>
      <c r="R120" s="18"/>
      <c r="S120" s="18"/>
      <c r="V120" s="47"/>
      <c r="W120" s="47"/>
    </row>
    <row r="121" spans="1:23" x14ac:dyDescent="0.25">
      <c r="A121" s="125" t="s">
        <v>86</v>
      </c>
      <c r="B121" s="120"/>
      <c r="C121" s="18"/>
      <c r="D121" s="18"/>
      <c r="E121" s="18"/>
      <c r="F121" s="18"/>
      <c r="G121" s="18"/>
      <c r="H121" s="23"/>
      <c r="I121" s="23"/>
      <c r="J121" s="23"/>
      <c r="K121" s="23"/>
      <c r="L121" s="18"/>
      <c r="M121" s="18"/>
      <c r="N121" s="16"/>
      <c r="O121" s="16"/>
      <c r="P121" s="18"/>
      <c r="Q121" s="18"/>
      <c r="R121" s="18"/>
      <c r="S121" s="18"/>
      <c r="V121" s="47"/>
      <c r="W121" s="47"/>
    </row>
    <row r="122" spans="1:23" x14ac:dyDescent="0.25">
      <c r="A122" s="125"/>
      <c r="B122" s="120"/>
      <c r="C122" s="18"/>
      <c r="D122" s="18"/>
      <c r="E122" s="18"/>
      <c r="F122" s="18"/>
      <c r="G122" s="18"/>
      <c r="H122" s="23"/>
      <c r="I122" s="23"/>
      <c r="J122" s="23"/>
      <c r="K122" s="23"/>
      <c r="L122" s="18"/>
      <c r="M122" s="18"/>
      <c r="N122" s="21"/>
      <c r="O122" s="16"/>
      <c r="P122" s="18"/>
      <c r="Q122" s="18"/>
      <c r="R122" s="18"/>
      <c r="S122" s="18"/>
      <c r="V122" s="47"/>
      <c r="W122" s="47"/>
    </row>
    <row r="123" spans="1:23" x14ac:dyDescent="0.25">
      <c r="A123" s="125" t="s">
        <v>87</v>
      </c>
      <c r="B123" s="120"/>
      <c r="C123" s="18"/>
      <c r="D123" s="18"/>
      <c r="E123" s="18"/>
      <c r="F123" s="18"/>
      <c r="G123" s="18"/>
      <c r="H123" s="23"/>
      <c r="I123" s="23"/>
      <c r="J123" s="23"/>
      <c r="K123" s="23"/>
      <c r="L123" s="18"/>
      <c r="M123" s="18"/>
      <c r="N123" s="18"/>
      <c r="O123" s="16"/>
      <c r="P123" s="18"/>
      <c r="Q123" s="18"/>
      <c r="R123" s="18"/>
      <c r="S123" s="18"/>
      <c r="V123" s="47"/>
      <c r="W123" s="47"/>
    </row>
    <row r="124" spans="1:23" x14ac:dyDescent="0.25">
      <c r="A124" s="138" t="s">
        <v>245</v>
      </c>
      <c r="B124" s="115" t="s">
        <v>88</v>
      </c>
      <c r="C124" s="18">
        <v>8400</v>
      </c>
      <c r="D124" s="18">
        <f>C124/2</f>
        <v>4200</v>
      </c>
      <c r="E124" s="18"/>
      <c r="F124" s="18"/>
      <c r="G124" s="18"/>
      <c r="H124" s="20">
        <v>0</v>
      </c>
      <c r="I124" s="20">
        <v>125</v>
      </c>
      <c r="J124" s="20"/>
      <c r="K124" s="20"/>
      <c r="L124" s="18">
        <v>377</v>
      </c>
      <c r="M124" s="18"/>
      <c r="N124" s="18">
        <f>SUM(D124+E124+G124+H124-I124-K124-L124+M124)</f>
        <v>3698</v>
      </c>
      <c r="O124" s="16"/>
      <c r="P124" s="18">
        <f>C124*0.02</f>
        <v>168</v>
      </c>
      <c r="Q124" s="18">
        <f t="shared" si="16"/>
        <v>336</v>
      </c>
      <c r="R124" s="160">
        <f>C124*0.06</f>
        <v>504</v>
      </c>
      <c r="S124" s="18">
        <f>C124*0.07</f>
        <v>588</v>
      </c>
      <c r="T124" s="161">
        <v>468</v>
      </c>
      <c r="V124" s="47">
        <f>N124/2</f>
        <v>1849</v>
      </c>
      <c r="W124" s="47"/>
    </row>
    <row r="125" spans="1:23" x14ac:dyDescent="0.25">
      <c r="A125" s="138"/>
      <c r="B125" s="115"/>
      <c r="C125" s="18"/>
      <c r="D125" s="18"/>
      <c r="E125" s="18"/>
      <c r="F125" s="18"/>
      <c r="G125" s="18"/>
      <c r="H125" s="20"/>
      <c r="I125" s="20"/>
      <c r="J125" s="20"/>
      <c r="K125" s="20"/>
      <c r="L125" s="18"/>
      <c r="M125" s="18"/>
      <c r="N125" s="21">
        <f>SUM(N124)</f>
        <v>3698</v>
      </c>
      <c r="O125" s="16"/>
      <c r="P125" s="18"/>
      <c r="Q125" s="18"/>
      <c r="R125" s="18"/>
      <c r="S125" s="18"/>
      <c r="V125" s="47"/>
      <c r="W125" s="47"/>
    </row>
    <row r="126" spans="1:23" x14ac:dyDescent="0.25">
      <c r="A126" s="125" t="s">
        <v>89</v>
      </c>
      <c r="B126" s="120"/>
      <c r="C126" s="18"/>
      <c r="D126" s="18"/>
      <c r="E126" s="18"/>
      <c r="F126" s="18"/>
      <c r="G126" s="18"/>
      <c r="H126" s="23"/>
      <c r="I126" s="23"/>
      <c r="J126" s="23"/>
      <c r="K126" s="23"/>
      <c r="L126" s="18"/>
      <c r="M126" s="18"/>
      <c r="N126" s="18"/>
      <c r="O126" s="16"/>
      <c r="P126" s="18"/>
      <c r="Q126" s="18"/>
      <c r="R126" s="18"/>
      <c r="S126" s="18"/>
      <c r="V126" s="47"/>
      <c r="W126" s="47"/>
    </row>
    <row r="127" spans="1:23" x14ac:dyDescent="0.25">
      <c r="A127" s="122"/>
      <c r="B127" s="120"/>
      <c r="C127" s="18"/>
      <c r="D127" s="18"/>
      <c r="E127" s="18"/>
      <c r="F127" s="18"/>
      <c r="G127" s="18"/>
      <c r="H127" s="23"/>
      <c r="I127" s="23"/>
      <c r="J127" s="23"/>
      <c r="K127" s="23"/>
      <c r="L127" s="18"/>
      <c r="M127" s="18"/>
      <c r="N127" s="18"/>
      <c r="O127" s="16"/>
      <c r="P127" s="18"/>
      <c r="Q127" s="18"/>
      <c r="R127" s="18"/>
      <c r="S127" s="18"/>
      <c r="V127" s="47"/>
      <c r="W127" s="47"/>
    </row>
    <row r="128" spans="1:23" ht="27" customHeight="1" thickBot="1" x14ac:dyDescent="0.3">
      <c r="A128" s="138" t="s">
        <v>90</v>
      </c>
      <c r="B128" s="115" t="s">
        <v>91</v>
      </c>
      <c r="C128" s="18">
        <v>5186</v>
      </c>
      <c r="D128" s="18">
        <f>C128/2</f>
        <v>2593</v>
      </c>
      <c r="E128" s="18"/>
      <c r="F128" s="18"/>
      <c r="G128" s="18"/>
      <c r="H128" s="35">
        <v>90</v>
      </c>
      <c r="I128" s="35"/>
      <c r="J128" s="35"/>
      <c r="K128" s="35">
        <v>25</v>
      </c>
      <c r="L128" s="18">
        <v>176</v>
      </c>
      <c r="M128" s="18">
        <v>162</v>
      </c>
      <c r="N128" s="18">
        <f>SUM(D128+E128+G128+H128-I128-K128-L128+M128)</f>
        <v>2644</v>
      </c>
      <c r="O128" s="16"/>
      <c r="P128" s="18">
        <f>C128*0.02</f>
        <v>103.72</v>
      </c>
      <c r="Q128" s="160">
        <f t="shared" si="16"/>
        <v>207.44</v>
      </c>
      <c r="R128" s="18">
        <f>C128*0.06</f>
        <v>311.15999999999997</v>
      </c>
      <c r="S128" s="18">
        <f>C128*0.07</f>
        <v>363.02000000000004</v>
      </c>
      <c r="T128" s="161">
        <v>198</v>
      </c>
      <c r="V128" s="47">
        <f>N128</f>
        <v>2644</v>
      </c>
      <c r="W128" s="47"/>
    </row>
    <row r="129" spans="1:23" ht="15" customHeight="1" x14ac:dyDescent="0.25">
      <c r="A129" s="128"/>
      <c r="B129" s="129"/>
      <c r="C129" s="4"/>
      <c r="D129" s="506" t="s">
        <v>1</v>
      </c>
      <c r="E129" s="506"/>
      <c r="F129" s="506"/>
      <c r="G129" s="506"/>
      <c r="H129" s="506"/>
      <c r="I129" s="32"/>
      <c r="J129" s="177"/>
      <c r="K129" s="32"/>
      <c r="L129" s="506" t="s">
        <v>2</v>
      </c>
      <c r="M129" s="506"/>
      <c r="N129" s="506"/>
      <c r="O129" s="16"/>
      <c r="P129" s="18"/>
      <c r="Q129" s="18"/>
      <c r="R129" s="18"/>
      <c r="S129" s="18"/>
      <c r="V129" s="47"/>
      <c r="W129" s="47"/>
    </row>
    <row r="130" spans="1:23" ht="36" customHeight="1" x14ac:dyDescent="0.25">
      <c r="A130" s="130" t="s">
        <v>3</v>
      </c>
      <c r="B130" s="131" t="s">
        <v>4</v>
      </c>
      <c r="C130" s="7" t="s">
        <v>5</v>
      </c>
      <c r="D130" s="7" t="s">
        <v>6</v>
      </c>
      <c r="E130" s="7" t="s">
        <v>7</v>
      </c>
      <c r="F130" s="7" t="s">
        <v>8</v>
      </c>
      <c r="G130" s="7" t="s">
        <v>8</v>
      </c>
      <c r="H130" s="7" t="s">
        <v>9</v>
      </c>
      <c r="I130" s="7" t="s">
        <v>312</v>
      </c>
      <c r="J130" s="7" t="s">
        <v>310</v>
      </c>
      <c r="K130" s="7" t="s">
        <v>10</v>
      </c>
      <c r="L130" s="7" t="s">
        <v>11</v>
      </c>
      <c r="M130" s="7" t="s">
        <v>12</v>
      </c>
      <c r="N130" s="7" t="s">
        <v>13</v>
      </c>
      <c r="O130" s="7" t="s">
        <v>14</v>
      </c>
      <c r="P130" s="18"/>
      <c r="Q130" s="18"/>
      <c r="R130" s="18"/>
      <c r="S130" s="18"/>
      <c r="V130" s="47"/>
      <c r="W130" s="47"/>
    </row>
    <row r="131" spans="1:23" ht="9.75" customHeight="1" thickBot="1" x14ac:dyDescent="0.3">
      <c r="A131" s="145"/>
      <c r="B131" s="146"/>
      <c r="C131" s="39"/>
      <c r="D131" s="39"/>
      <c r="E131" s="39"/>
      <c r="F131" s="39"/>
      <c r="G131" s="39"/>
      <c r="H131" s="40"/>
      <c r="I131" s="40"/>
      <c r="J131" s="40"/>
      <c r="K131" s="40"/>
      <c r="L131" s="39"/>
      <c r="M131" s="39"/>
      <c r="N131" s="39"/>
      <c r="O131" s="16"/>
      <c r="P131" s="18"/>
      <c r="Q131" s="18"/>
      <c r="R131" s="18"/>
      <c r="S131" s="18"/>
      <c r="V131" s="47"/>
      <c r="W131" s="47"/>
    </row>
    <row r="132" spans="1:23" ht="27" customHeight="1" x14ac:dyDescent="0.25">
      <c r="A132" s="141" t="s">
        <v>73</v>
      </c>
      <c r="B132" s="127" t="s">
        <v>91</v>
      </c>
      <c r="C132" s="116">
        <v>7234</v>
      </c>
      <c r="D132" s="116">
        <f>C132/2</f>
        <v>3617</v>
      </c>
      <c r="E132" s="116"/>
      <c r="F132" s="116"/>
      <c r="G132" s="116"/>
      <c r="H132" s="117">
        <v>130</v>
      </c>
      <c r="I132" s="35"/>
      <c r="J132" s="35"/>
      <c r="K132" s="35">
        <v>35</v>
      </c>
      <c r="L132" s="18">
        <v>288</v>
      </c>
      <c r="M132" s="18">
        <v>108</v>
      </c>
      <c r="N132" s="18">
        <f>SUM(D132+E132+G132+H132-I132-K132-L132+M132)</f>
        <v>3532</v>
      </c>
      <c r="O132" s="16"/>
      <c r="P132" s="18">
        <f>C132*0.02</f>
        <v>144.68</v>
      </c>
      <c r="Q132" s="160">
        <f t="shared" si="16"/>
        <v>289.36</v>
      </c>
      <c r="R132" s="18">
        <f>C132*0.06</f>
        <v>434.03999999999996</v>
      </c>
      <c r="S132" s="18">
        <f>C132*0.07</f>
        <v>506.38000000000005</v>
      </c>
      <c r="T132" s="161">
        <v>275</v>
      </c>
      <c r="V132" s="47">
        <f>N132</f>
        <v>3532</v>
      </c>
      <c r="W132" s="47"/>
    </row>
    <row r="133" spans="1:23" ht="27" customHeight="1" x14ac:dyDescent="0.25">
      <c r="A133" s="121" t="s">
        <v>92</v>
      </c>
      <c r="B133" s="115" t="s">
        <v>93</v>
      </c>
      <c r="C133" s="18">
        <v>3444</v>
      </c>
      <c r="D133" s="18">
        <f>C133/2</f>
        <v>1722</v>
      </c>
      <c r="E133" s="18"/>
      <c r="F133" s="18"/>
      <c r="G133" s="18"/>
      <c r="H133" s="35">
        <v>90</v>
      </c>
      <c r="I133" s="35"/>
      <c r="J133" s="35"/>
      <c r="K133" s="35"/>
      <c r="L133" s="18">
        <v>99</v>
      </c>
      <c r="M133" s="18">
        <v>203</v>
      </c>
      <c r="N133" s="18">
        <f>SUM(D133+E133+G133+H133-I133-K133-L133+M133)</f>
        <v>1916</v>
      </c>
      <c r="O133" s="16"/>
      <c r="P133" s="18">
        <f>C133*0.02</f>
        <v>68.88</v>
      </c>
      <c r="Q133" s="160">
        <f t="shared" si="16"/>
        <v>137.76</v>
      </c>
      <c r="R133" s="18">
        <f>C133*0.06</f>
        <v>206.64</v>
      </c>
      <c r="S133" s="18">
        <f>C133*0.07</f>
        <v>241.08</v>
      </c>
      <c r="T133" s="161">
        <v>132</v>
      </c>
      <c r="V133" s="47">
        <f>N133</f>
        <v>1916</v>
      </c>
      <c r="W133" s="47"/>
    </row>
    <row r="134" spans="1:23" x14ac:dyDescent="0.25">
      <c r="A134" s="122"/>
      <c r="B134" s="120"/>
      <c r="C134" s="18"/>
      <c r="D134" s="18"/>
      <c r="E134" s="18"/>
      <c r="F134" s="18"/>
      <c r="G134" s="18"/>
      <c r="H134" s="23"/>
      <c r="I134" s="23"/>
      <c r="J134" s="23"/>
      <c r="K134" s="23"/>
      <c r="L134" s="18"/>
      <c r="M134" s="18"/>
      <c r="N134" s="21">
        <f>SUM(N128:N133)</f>
        <v>8092</v>
      </c>
      <c r="O134" s="16"/>
      <c r="P134" s="18"/>
      <c r="Q134" s="18">
        <f t="shared" si="16"/>
        <v>0</v>
      </c>
      <c r="R134" s="18"/>
      <c r="S134" s="18"/>
      <c r="V134" s="47"/>
      <c r="W134" s="47"/>
    </row>
    <row r="135" spans="1:23" x14ac:dyDescent="0.25">
      <c r="A135" s="125" t="s">
        <v>94</v>
      </c>
      <c r="B135" s="120"/>
      <c r="C135" s="18"/>
      <c r="D135" s="18"/>
      <c r="E135" s="18"/>
      <c r="F135" s="18"/>
      <c r="G135" s="18"/>
      <c r="H135" s="23"/>
      <c r="I135" s="23"/>
      <c r="J135" s="23"/>
      <c r="K135" s="23"/>
      <c r="L135" s="18"/>
      <c r="M135" s="18"/>
      <c r="N135" s="18"/>
      <c r="O135" s="16"/>
      <c r="P135" s="18"/>
      <c r="Q135" s="18">
        <f t="shared" si="16"/>
        <v>0</v>
      </c>
      <c r="R135" s="18"/>
      <c r="S135" s="18"/>
      <c r="V135" s="47"/>
      <c r="W135" s="47"/>
    </row>
    <row r="136" spans="1:23" x14ac:dyDescent="0.25">
      <c r="A136" s="122"/>
      <c r="B136" s="120"/>
      <c r="C136" s="18"/>
      <c r="D136" s="18"/>
      <c r="E136" s="18"/>
      <c r="F136" s="18"/>
      <c r="G136" s="18"/>
      <c r="H136" s="23"/>
      <c r="I136" s="23"/>
      <c r="J136" s="23"/>
      <c r="K136" s="23"/>
      <c r="L136" s="18"/>
      <c r="M136" s="18"/>
      <c r="N136" s="18"/>
      <c r="O136" s="16"/>
      <c r="P136" s="18"/>
      <c r="Q136" s="18">
        <f t="shared" si="16"/>
        <v>0</v>
      </c>
      <c r="R136" s="18"/>
      <c r="S136" s="18"/>
      <c r="V136" s="47"/>
      <c r="W136" s="47"/>
    </row>
    <row r="137" spans="1:23" ht="24.75" customHeight="1" x14ac:dyDescent="0.25">
      <c r="A137" s="121" t="s">
        <v>95</v>
      </c>
      <c r="B137" s="115" t="s">
        <v>54</v>
      </c>
      <c r="C137" s="18">
        <v>6792</v>
      </c>
      <c r="D137" s="18">
        <f>C137/2</f>
        <v>3396</v>
      </c>
      <c r="E137" s="18"/>
      <c r="F137" s="18"/>
      <c r="G137" s="18"/>
      <c r="H137" s="20">
        <v>170</v>
      </c>
      <c r="I137" s="20"/>
      <c r="J137" s="20"/>
      <c r="K137" s="20">
        <v>30</v>
      </c>
      <c r="L137" s="18">
        <v>264</v>
      </c>
      <c r="M137" s="18">
        <v>126</v>
      </c>
      <c r="N137" s="18">
        <f t="shared" ref="N137:N142" si="26">SUM(D137+E137+G137+H137-I137-K137-L137+M137)</f>
        <v>3398</v>
      </c>
      <c r="O137" s="16"/>
      <c r="P137" s="18">
        <f>C137*0.02</f>
        <v>135.84</v>
      </c>
      <c r="Q137" s="160">
        <f t="shared" si="16"/>
        <v>271.68</v>
      </c>
      <c r="R137" s="18">
        <f>C137*0.06</f>
        <v>407.52</v>
      </c>
      <c r="S137" s="18">
        <f>C137*0.07</f>
        <v>475.44000000000005</v>
      </c>
      <c r="T137" s="161">
        <v>259</v>
      </c>
      <c r="V137" s="47">
        <f>N137</f>
        <v>3398</v>
      </c>
      <c r="W137" s="47"/>
    </row>
    <row r="138" spans="1:23" ht="24.75" customHeight="1" x14ac:dyDescent="0.25">
      <c r="A138" s="121" t="s">
        <v>96</v>
      </c>
      <c r="B138" s="115" t="s">
        <v>97</v>
      </c>
      <c r="C138" s="18">
        <v>6835</v>
      </c>
      <c r="D138" s="18">
        <f>C138/2</f>
        <v>3417.5</v>
      </c>
      <c r="E138" s="18"/>
      <c r="F138" s="18"/>
      <c r="G138" s="18"/>
      <c r="H138" s="20">
        <v>170</v>
      </c>
      <c r="I138" s="20"/>
      <c r="J138" s="20"/>
      <c r="K138" s="20">
        <v>30</v>
      </c>
      <c r="L138" s="18">
        <v>266</v>
      </c>
      <c r="M138" s="18">
        <v>126</v>
      </c>
      <c r="N138" s="18">
        <f t="shared" si="26"/>
        <v>3417.5</v>
      </c>
      <c r="O138" s="16"/>
      <c r="P138" s="18">
        <f>C138*0.02</f>
        <v>136.69999999999999</v>
      </c>
      <c r="Q138" s="160">
        <f t="shared" ref="Q138:Q184" si="27">C138*0.04</f>
        <v>273.39999999999998</v>
      </c>
      <c r="R138" s="18">
        <f>C138*0.06</f>
        <v>410.09999999999997</v>
      </c>
      <c r="S138" s="18">
        <f>C138*0.07</f>
        <v>478.45000000000005</v>
      </c>
      <c r="T138" s="161">
        <v>260</v>
      </c>
      <c r="V138" s="47">
        <f t="shared" ref="V138:V146" si="28">N138</f>
        <v>3417.5</v>
      </c>
      <c r="W138" s="47"/>
    </row>
    <row r="139" spans="1:23" ht="24.75" customHeight="1" x14ac:dyDescent="0.25">
      <c r="A139" s="121" t="s">
        <v>98</v>
      </c>
      <c r="B139" s="115" t="s">
        <v>213</v>
      </c>
      <c r="C139" s="18">
        <v>5406</v>
      </c>
      <c r="D139" s="18">
        <f>C139/2</f>
        <v>2703</v>
      </c>
      <c r="E139" s="18"/>
      <c r="F139" s="18"/>
      <c r="G139" s="18"/>
      <c r="H139" s="25">
        <v>120</v>
      </c>
      <c r="I139" s="25"/>
      <c r="J139" s="25"/>
      <c r="K139" s="25"/>
      <c r="L139" s="18">
        <v>188</v>
      </c>
      <c r="M139" s="18">
        <v>147</v>
      </c>
      <c r="N139" s="18">
        <f t="shared" si="26"/>
        <v>2782</v>
      </c>
      <c r="O139" s="16"/>
      <c r="P139" s="18">
        <f t="shared" ref="P139:P184" si="29">C139*0.02</f>
        <v>108.12</v>
      </c>
      <c r="Q139" s="160">
        <f t="shared" si="27"/>
        <v>216.24</v>
      </c>
      <c r="R139" s="18">
        <f t="shared" ref="R139:R184" si="30">C139*0.06</f>
        <v>324.36</v>
      </c>
      <c r="S139" s="18">
        <f t="shared" ref="S139:S184" si="31">C139*0.07</f>
        <v>378.42</v>
      </c>
      <c r="T139" s="161">
        <v>206</v>
      </c>
      <c r="V139" s="47">
        <f t="shared" si="28"/>
        <v>2782</v>
      </c>
      <c r="W139" s="47"/>
    </row>
    <row r="140" spans="1:23" ht="27.75" customHeight="1" x14ac:dyDescent="0.25">
      <c r="A140" s="121" t="s">
        <v>99</v>
      </c>
      <c r="B140" s="115" t="s">
        <v>100</v>
      </c>
      <c r="C140" s="18">
        <v>5354</v>
      </c>
      <c r="D140" s="18">
        <f>C140/2</f>
        <v>2677</v>
      </c>
      <c r="E140" s="18"/>
      <c r="F140" s="18"/>
      <c r="G140" s="18"/>
      <c r="H140" s="25">
        <v>120</v>
      </c>
      <c r="I140" s="25"/>
      <c r="J140" s="25"/>
      <c r="K140" s="25">
        <v>25</v>
      </c>
      <c r="L140" s="18">
        <v>185</v>
      </c>
      <c r="M140" s="18">
        <v>147</v>
      </c>
      <c r="N140" s="18">
        <f t="shared" si="26"/>
        <v>2734</v>
      </c>
      <c r="O140" s="16"/>
      <c r="P140" s="18">
        <f t="shared" si="29"/>
        <v>107.08</v>
      </c>
      <c r="Q140" s="160">
        <f t="shared" si="27"/>
        <v>214.16</v>
      </c>
      <c r="R140" s="18">
        <f t="shared" si="30"/>
        <v>321.24</v>
      </c>
      <c r="S140" s="18">
        <f t="shared" si="31"/>
        <v>374.78000000000003</v>
      </c>
      <c r="T140" s="161">
        <v>204</v>
      </c>
      <c r="V140" s="47">
        <f t="shared" si="28"/>
        <v>2734</v>
      </c>
      <c r="W140" s="47"/>
    </row>
    <row r="141" spans="1:23" ht="27.75" customHeight="1" x14ac:dyDescent="0.25">
      <c r="A141" s="121" t="s">
        <v>101</v>
      </c>
      <c r="B141" s="115" t="s">
        <v>102</v>
      </c>
      <c r="C141" s="18">
        <v>4347</v>
      </c>
      <c r="D141" s="18">
        <f t="shared" ref="D141:D146" si="32">C141/2</f>
        <v>2173.5</v>
      </c>
      <c r="E141" s="18"/>
      <c r="F141" s="18"/>
      <c r="G141" s="18"/>
      <c r="H141" s="25">
        <v>110</v>
      </c>
      <c r="I141" s="25"/>
      <c r="J141" s="25"/>
      <c r="K141" s="25"/>
      <c r="L141" s="18">
        <v>126</v>
      </c>
      <c r="M141" s="18">
        <v>191</v>
      </c>
      <c r="N141" s="18">
        <f t="shared" si="26"/>
        <v>2348.5</v>
      </c>
      <c r="O141" s="16"/>
      <c r="P141" s="18">
        <f t="shared" si="29"/>
        <v>86.94</v>
      </c>
      <c r="Q141" s="160">
        <f t="shared" si="27"/>
        <v>173.88</v>
      </c>
      <c r="R141" s="18">
        <f t="shared" si="30"/>
        <v>260.82</v>
      </c>
      <c r="S141" s="18">
        <f t="shared" si="31"/>
        <v>304.29000000000002</v>
      </c>
      <c r="T141" s="161">
        <v>166</v>
      </c>
      <c r="V141" s="47">
        <f t="shared" si="28"/>
        <v>2348.5</v>
      </c>
      <c r="W141" s="47"/>
    </row>
    <row r="142" spans="1:23" ht="27.75" customHeight="1" x14ac:dyDescent="0.25">
      <c r="A142" s="137" t="s">
        <v>257</v>
      </c>
      <c r="B142" s="115" t="s">
        <v>102</v>
      </c>
      <c r="C142" s="18">
        <v>2310</v>
      </c>
      <c r="D142" s="18">
        <f t="shared" si="32"/>
        <v>1155</v>
      </c>
      <c r="E142" s="18"/>
      <c r="F142" s="18"/>
      <c r="G142" s="18"/>
      <c r="H142" s="25">
        <v>135</v>
      </c>
      <c r="I142" s="25"/>
      <c r="J142" s="25"/>
      <c r="K142" s="25">
        <v>20</v>
      </c>
      <c r="L142" s="18">
        <v>62</v>
      </c>
      <c r="M142" s="18">
        <v>203</v>
      </c>
      <c r="N142" s="18">
        <f t="shared" si="26"/>
        <v>1411</v>
      </c>
      <c r="O142" s="16"/>
      <c r="P142" s="18">
        <f t="shared" si="29"/>
        <v>46.2</v>
      </c>
      <c r="Q142" s="160">
        <f t="shared" si="27"/>
        <v>92.4</v>
      </c>
      <c r="R142" s="18">
        <f t="shared" si="30"/>
        <v>138.6</v>
      </c>
      <c r="S142" s="18">
        <f t="shared" si="31"/>
        <v>161.70000000000002</v>
      </c>
      <c r="T142" s="161">
        <v>88</v>
      </c>
      <c r="V142" s="47">
        <f t="shared" si="28"/>
        <v>1411</v>
      </c>
      <c r="W142" s="47"/>
    </row>
    <row r="143" spans="1:23" ht="27.75" customHeight="1" x14ac:dyDescent="0.25">
      <c r="A143" s="121" t="s">
        <v>103</v>
      </c>
      <c r="B143" s="115" t="s">
        <v>102</v>
      </c>
      <c r="C143" s="18">
        <v>4346</v>
      </c>
      <c r="D143" s="18">
        <f t="shared" si="32"/>
        <v>2173</v>
      </c>
      <c r="E143" s="18"/>
      <c r="F143" s="18"/>
      <c r="G143" s="18"/>
      <c r="H143" s="25">
        <v>110</v>
      </c>
      <c r="I143" s="25"/>
      <c r="J143" s="25"/>
      <c r="K143" s="25">
        <v>20</v>
      </c>
      <c r="L143" s="18">
        <v>130</v>
      </c>
      <c r="M143" s="18">
        <v>191</v>
      </c>
      <c r="N143" s="18">
        <f>SUM(D143+E143+G143+H143-I143-K143-L143+M143)</f>
        <v>2324</v>
      </c>
      <c r="O143" s="16"/>
      <c r="P143" s="18">
        <f t="shared" si="29"/>
        <v>86.92</v>
      </c>
      <c r="Q143" s="160">
        <f t="shared" si="27"/>
        <v>173.84</v>
      </c>
      <c r="R143" s="18">
        <f t="shared" si="30"/>
        <v>260.76</v>
      </c>
      <c r="S143" s="18">
        <f t="shared" si="31"/>
        <v>304.22000000000003</v>
      </c>
      <c r="T143" s="161">
        <v>167</v>
      </c>
      <c r="V143" s="47">
        <f t="shared" si="28"/>
        <v>2324</v>
      </c>
      <c r="W143" s="47"/>
    </row>
    <row r="144" spans="1:23" ht="27.75" customHeight="1" x14ac:dyDescent="0.25">
      <c r="A144" s="121" t="s">
        <v>104</v>
      </c>
      <c r="B144" s="115" t="s">
        <v>105</v>
      </c>
      <c r="C144" s="18">
        <v>5250</v>
      </c>
      <c r="D144" s="18">
        <f t="shared" si="32"/>
        <v>2625</v>
      </c>
      <c r="E144" s="18"/>
      <c r="F144" s="18"/>
      <c r="G144" s="18"/>
      <c r="H144" s="25">
        <v>65</v>
      </c>
      <c r="I144" s="25"/>
      <c r="J144" s="25"/>
      <c r="K144" s="25">
        <v>25</v>
      </c>
      <c r="L144" s="18">
        <v>188</v>
      </c>
      <c r="M144" s="18">
        <v>162</v>
      </c>
      <c r="N144" s="18">
        <f>SUM(D144+E144+G144+H144-I144-K144-L144+M144)</f>
        <v>2639</v>
      </c>
      <c r="O144" s="16"/>
      <c r="P144" s="18">
        <f t="shared" si="29"/>
        <v>105</v>
      </c>
      <c r="Q144" s="160">
        <f t="shared" si="27"/>
        <v>210</v>
      </c>
      <c r="R144" s="18">
        <f t="shared" si="30"/>
        <v>315</v>
      </c>
      <c r="S144" s="18">
        <f t="shared" si="31"/>
        <v>367.50000000000006</v>
      </c>
      <c r="T144" s="161">
        <v>200</v>
      </c>
      <c r="V144" s="47">
        <f t="shared" si="28"/>
        <v>2639</v>
      </c>
      <c r="W144" s="47"/>
    </row>
    <row r="145" spans="1:24" ht="27.75" customHeight="1" x14ac:dyDescent="0.25">
      <c r="A145" s="121" t="s">
        <v>106</v>
      </c>
      <c r="B145" s="115" t="s">
        <v>85</v>
      </c>
      <c r="C145" s="18">
        <v>6120</v>
      </c>
      <c r="D145" s="18">
        <f t="shared" si="32"/>
        <v>3060</v>
      </c>
      <c r="E145" s="18"/>
      <c r="F145" s="18"/>
      <c r="G145" s="18"/>
      <c r="H145" s="20">
        <v>95</v>
      </c>
      <c r="I145" s="20"/>
      <c r="J145" s="20"/>
      <c r="K145" s="20"/>
      <c r="L145" s="18">
        <v>227</v>
      </c>
      <c r="M145" s="18">
        <v>147</v>
      </c>
      <c r="N145" s="18">
        <f>SUM(D145+E145+G145+H145-I145-K145-L145+M145)</f>
        <v>3075</v>
      </c>
      <c r="O145" s="16"/>
      <c r="P145" s="18">
        <f t="shared" si="29"/>
        <v>122.4</v>
      </c>
      <c r="Q145" s="160">
        <f t="shared" si="27"/>
        <v>244.8</v>
      </c>
      <c r="R145" s="18">
        <f t="shared" si="30"/>
        <v>367.2</v>
      </c>
      <c r="S145" s="18">
        <f t="shared" si="31"/>
        <v>428.40000000000003</v>
      </c>
      <c r="T145" s="161">
        <v>233</v>
      </c>
      <c r="V145" s="47">
        <f t="shared" si="28"/>
        <v>3075</v>
      </c>
      <c r="W145" s="47"/>
    </row>
    <row r="146" spans="1:24" ht="27.75" customHeight="1" x14ac:dyDescent="0.25">
      <c r="A146" s="121" t="s">
        <v>254</v>
      </c>
      <c r="B146" s="115" t="s">
        <v>44</v>
      </c>
      <c r="C146" s="116">
        <v>4750</v>
      </c>
      <c r="D146" s="18">
        <f t="shared" si="32"/>
        <v>2375</v>
      </c>
      <c r="E146" s="116"/>
      <c r="F146" s="116"/>
      <c r="G146" s="116"/>
      <c r="H146" s="117">
        <v>80</v>
      </c>
      <c r="I146" s="117"/>
      <c r="J146" s="117"/>
      <c r="K146" s="117">
        <v>30</v>
      </c>
      <c r="L146" s="116">
        <v>152</v>
      </c>
      <c r="M146" s="116">
        <v>162</v>
      </c>
      <c r="N146" s="116">
        <f>SUM(D146+E146+G146+H146-I146-K146-L146+M146)</f>
        <v>2435</v>
      </c>
      <c r="O146" s="16"/>
      <c r="P146" s="18">
        <f t="shared" si="29"/>
        <v>95</v>
      </c>
      <c r="Q146" s="160">
        <f t="shared" si="27"/>
        <v>190</v>
      </c>
      <c r="R146" s="18">
        <f t="shared" si="30"/>
        <v>285</v>
      </c>
      <c r="S146" s="18">
        <f t="shared" si="31"/>
        <v>332.50000000000006</v>
      </c>
      <c r="T146" s="161">
        <v>186</v>
      </c>
      <c r="V146" s="47">
        <f t="shared" si="28"/>
        <v>2435</v>
      </c>
      <c r="W146" s="47"/>
    </row>
    <row r="147" spans="1:24" x14ac:dyDescent="0.25">
      <c r="A147" s="122"/>
      <c r="B147" s="120"/>
      <c r="C147" s="18"/>
      <c r="D147" s="18"/>
      <c r="E147" s="18"/>
      <c r="F147" s="18"/>
      <c r="G147" s="18"/>
      <c r="H147" s="23"/>
      <c r="I147" s="23"/>
      <c r="J147" s="23"/>
      <c r="K147" s="23"/>
      <c r="L147" s="18"/>
      <c r="M147" s="18"/>
      <c r="N147" s="21">
        <f>SUM(N137:N146)</f>
        <v>26564</v>
      </c>
      <c r="O147" s="16"/>
      <c r="P147" s="18"/>
      <c r="Q147" s="18"/>
      <c r="R147" s="18"/>
      <c r="S147" s="18"/>
      <c r="V147" s="47"/>
      <c r="W147" s="47"/>
    </row>
    <row r="148" spans="1:24" x14ac:dyDescent="0.25">
      <c r="A148" s="125" t="s">
        <v>107</v>
      </c>
      <c r="B148" s="120"/>
      <c r="C148" s="18"/>
      <c r="D148" s="18"/>
      <c r="E148" s="18"/>
      <c r="F148" s="18"/>
      <c r="G148" s="18"/>
      <c r="H148" s="23"/>
      <c r="I148" s="23"/>
      <c r="J148" s="23"/>
      <c r="K148" s="23"/>
      <c r="L148" s="18"/>
      <c r="M148" s="18"/>
      <c r="N148" s="18"/>
      <c r="O148" s="16"/>
      <c r="P148" s="18"/>
      <c r="Q148" s="18"/>
      <c r="R148" s="18"/>
      <c r="S148" s="18"/>
      <c r="V148" s="47"/>
      <c r="W148" s="47"/>
    </row>
    <row r="149" spans="1:24" x14ac:dyDescent="0.25">
      <c r="A149" s="125"/>
      <c r="B149" s="120"/>
      <c r="C149" s="18"/>
      <c r="D149" s="18"/>
      <c r="E149" s="18"/>
      <c r="F149" s="18"/>
      <c r="G149" s="18"/>
      <c r="H149" s="23"/>
      <c r="I149" s="23"/>
      <c r="J149" s="23"/>
      <c r="K149" s="23"/>
      <c r="L149" s="18"/>
      <c r="M149" s="18"/>
      <c r="N149" s="18"/>
      <c r="O149" s="16"/>
      <c r="P149" s="18"/>
      <c r="Q149" s="18"/>
      <c r="R149" s="18"/>
      <c r="S149" s="18"/>
      <c r="V149" s="47"/>
      <c r="W149" s="47"/>
    </row>
    <row r="150" spans="1:24" ht="27.75" customHeight="1" x14ac:dyDescent="0.25">
      <c r="A150" s="121" t="s">
        <v>108</v>
      </c>
      <c r="B150" s="115" t="s">
        <v>109</v>
      </c>
      <c r="C150" s="18">
        <v>12545</v>
      </c>
      <c r="D150" s="18">
        <f>C150/2</f>
        <v>6272.5</v>
      </c>
      <c r="E150" s="18">
        <v>0</v>
      </c>
      <c r="F150" s="18"/>
      <c r="G150" s="18"/>
      <c r="H150" s="20">
        <v>280</v>
      </c>
      <c r="I150" s="20"/>
      <c r="J150" s="20"/>
      <c r="K150" s="20"/>
      <c r="L150" s="18">
        <v>785</v>
      </c>
      <c r="M150" s="18"/>
      <c r="N150" s="18">
        <f>SUM(D150+E150+G150+H150-I150-K150-L150+M150)</f>
        <v>5767.5</v>
      </c>
      <c r="O150" s="16"/>
      <c r="P150" s="18">
        <f t="shared" si="29"/>
        <v>250.9</v>
      </c>
      <c r="Q150" s="160">
        <f t="shared" si="27"/>
        <v>501.8</v>
      </c>
      <c r="R150" s="18">
        <f t="shared" si="30"/>
        <v>752.69999999999993</v>
      </c>
      <c r="S150" s="18">
        <f t="shared" si="31"/>
        <v>878.15000000000009</v>
      </c>
      <c r="T150" s="161">
        <v>487</v>
      </c>
      <c r="V150" s="47">
        <f>N150</f>
        <v>5767.5</v>
      </c>
      <c r="W150" s="47"/>
    </row>
    <row r="151" spans="1:24" ht="27.75" customHeight="1" x14ac:dyDescent="0.25">
      <c r="A151" s="122"/>
      <c r="B151" s="120"/>
      <c r="C151" s="18"/>
      <c r="D151" s="18"/>
      <c r="E151" s="18"/>
      <c r="F151" s="18"/>
      <c r="G151" s="18"/>
      <c r="H151" s="20"/>
      <c r="I151" s="20"/>
      <c r="J151" s="20"/>
      <c r="K151" s="20"/>
      <c r="L151" s="18"/>
      <c r="M151" s="18"/>
      <c r="N151" s="21">
        <f>SUM(N150)</f>
        <v>5767.5</v>
      </c>
      <c r="O151" s="16"/>
      <c r="P151" s="18"/>
      <c r="Q151" s="18"/>
      <c r="R151" s="18"/>
      <c r="S151" s="18"/>
      <c r="V151" s="47"/>
      <c r="W151" s="47"/>
    </row>
    <row r="152" spans="1:24" ht="21.75" customHeight="1" x14ac:dyDescent="0.25">
      <c r="A152" s="125" t="s">
        <v>110</v>
      </c>
      <c r="B152" s="120"/>
      <c r="C152" s="18"/>
      <c r="D152" s="18"/>
      <c r="E152" s="18"/>
      <c r="F152" s="18"/>
      <c r="G152" s="18"/>
      <c r="H152" s="23"/>
      <c r="I152" s="23"/>
      <c r="J152" s="23"/>
      <c r="K152" s="23"/>
      <c r="L152" s="18"/>
      <c r="M152" s="18"/>
      <c r="N152" s="18"/>
      <c r="O152" s="16"/>
      <c r="P152" s="18"/>
      <c r="Q152" s="18"/>
      <c r="R152" s="18"/>
      <c r="S152" s="18"/>
      <c r="V152" s="47"/>
      <c r="W152" s="47"/>
    </row>
    <row r="153" spans="1:24" ht="21.75" customHeight="1" x14ac:dyDescent="0.25">
      <c r="A153" s="121" t="s">
        <v>273</v>
      </c>
      <c r="B153" s="115" t="s">
        <v>111</v>
      </c>
      <c r="C153" s="18">
        <v>9350</v>
      </c>
      <c r="D153" s="18">
        <f>SUM(C153/2)</f>
        <v>4675</v>
      </c>
      <c r="E153" s="18"/>
      <c r="F153" s="18"/>
      <c r="G153" s="18"/>
      <c r="H153" s="20"/>
      <c r="I153" s="20"/>
      <c r="J153" s="20"/>
      <c r="K153" s="20"/>
      <c r="L153" s="18">
        <v>460</v>
      </c>
      <c r="M153" s="18"/>
      <c r="N153" s="18">
        <f>SUM(D153+E153+G153+H153-I153-K153-L153+M153)</f>
        <v>4215</v>
      </c>
      <c r="O153" s="16"/>
      <c r="P153" s="18">
        <f t="shared" si="29"/>
        <v>187</v>
      </c>
      <c r="Q153" s="18">
        <f t="shared" si="27"/>
        <v>374</v>
      </c>
      <c r="R153" s="18">
        <f t="shared" si="30"/>
        <v>561</v>
      </c>
      <c r="S153" s="160">
        <f t="shared" si="31"/>
        <v>654.50000000000011</v>
      </c>
      <c r="T153" s="161">
        <v>630</v>
      </c>
      <c r="V153" s="47">
        <f>N153/2</f>
        <v>2107.5</v>
      </c>
      <c r="W153" s="47"/>
    </row>
    <row r="154" spans="1:24" x14ac:dyDescent="0.25">
      <c r="A154" s="122"/>
      <c r="B154" s="120"/>
      <c r="C154" s="18"/>
      <c r="D154" s="18"/>
      <c r="E154" s="18"/>
      <c r="F154" s="18"/>
      <c r="G154" s="18"/>
      <c r="H154" s="23"/>
      <c r="I154" s="23"/>
      <c r="J154" s="23"/>
      <c r="K154" s="23"/>
      <c r="L154" s="18"/>
      <c r="M154" s="18"/>
      <c r="N154" s="21">
        <f>SUM(N153:N153)</f>
        <v>4215</v>
      </c>
      <c r="O154" s="16"/>
      <c r="P154" s="18"/>
      <c r="Q154" s="18"/>
      <c r="R154" s="18"/>
      <c r="S154" s="18"/>
      <c r="V154" s="47"/>
      <c r="W154" s="47"/>
    </row>
    <row r="155" spans="1:24" x14ac:dyDescent="0.25">
      <c r="A155" s="125" t="s">
        <v>112</v>
      </c>
      <c r="B155" s="120"/>
      <c r="C155" s="18"/>
      <c r="D155" s="18"/>
      <c r="E155" s="18"/>
      <c r="F155" s="18"/>
      <c r="G155" s="18"/>
      <c r="H155" s="23"/>
      <c r="I155" s="23"/>
      <c r="J155" s="23"/>
      <c r="K155" s="23"/>
      <c r="L155" s="18"/>
      <c r="M155" s="18"/>
      <c r="N155" s="21"/>
      <c r="O155" s="16"/>
      <c r="P155" s="18"/>
      <c r="Q155" s="18"/>
      <c r="R155" s="18"/>
      <c r="S155" s="18"/>
      <c r="V155" s="47"/>
      <c r="W155" s="47"/>
    </row>
    <row r="156" spans="1:24" ht="27.75" customHeight="1" x14ac:dyDescent="0.25">
      <c r="A156" s="121" t="s">
        <v>113</v>
      </c>
      <c r="B156" s="115" t="s">
        <v>114</v>
      </c>
      <c r="C156" s="18">
        <v>5355</v>
      </c>
      <c r="D156" s="18">
        <f>C156/2</f>
        <v>2677.5</v>
      </c>
      <c r="E156" s="18"/>
      <c r="F156" s="18"/>
      <c r="G156" s="18"/>
      <c r="H156" s="35">
        <v>40.5</v>
      </c>
      <c r="I156" s="35"/>
      <c r="J156" s="35">
        <v>425</v>
      </c>
      <c r="K156" s="35">
        <v>25</v>
      </c>
      <c r="L156" s="18">
        <v>185</v>
      </c>
      <c r="M156" s="18">
        <v>147</v>
      </c>
      <c r="N156" s="18">
        <f>D156+H156+M156-J156-K156-L156+E156</f>
        <v>2230</v>
      </c>
      <c r="O156" s="16"/>
      <c r="P156" s="18">
        <f t="shared" si="29"/>
        <v>107.10000000000001</v>
      </c>
      <c r="Q156" s="160">
        <f t="shared" si="27"/>
        <v>214.20000000000002</v>
      </c>
      <c r="R156" s="18">
        <f t="shared" si="30"/>
        <v>321.3</v>
      </c>
      <c r="S156" s="18">
        <f t="shared" si="31"/>
        <v>374.85</v>
      </c>
      <c r="T156" s="161">
        <v>204</v>
      </c>
      <c r="V156" s="47">
        <f>N156</f>
        <v>2230</v>
      </c>
      <c r="W156" s="47"/>
    </row>
    <row r="157" spans="1:24" ht="27.75" customHeight="1" x14ac:dyDescent="0.25">
      <c r="A157" s="121" t="s">
        <v>246</v>
      </c>
      <c r="B157" s="115" t="s">
        <v>114</v>
      </c>
      <c r="C157" s="18">
        <v>5200</v>
      </c>
      <c r="D157" s="18">
        <f>C157/2</f>
        <v>2600</v>
      </c>
      <c r="E157" s="18"/>
      <c r="F157" s="18"/>
      <c r="G157" s="18"/>
      <c r="H157" s="35">
        <v>40.5</v>
      </c>
      <c r="I157" s="35"/>
      <c r="J157" s="35"/>
      <c r="K157" s="35"/>
      <c r="L157" s="18">
        <v>177</v>
      </c>
      <c r="M157" s="18">
        <v>142</v>
      </c>
      <c r="N157" s="18">
        <f>D157+H157-K157-L157+M157</f>
        <v>2605.5</v>
      </c>
      <c r="O157" s="16"/>
      <c r="P157" s="18">
        <f t="shared" si="29"/>
        <v>104</v>
      </c>
      <c r="Q157" s="18">
        <f t="shared" si="27"/>
        <v>208</v>
      </c>
      <c r="R157" s="18">
        <f t="shared" si="30"/>
        <v>312</v>
      </c>
      <c r="S157" s="18">
        <f t="shared" si="31"/>
        <v>364.00000000000006</v>
      </c>
      <c r="V157" s="47">
        <f>N157</f>
        <v>2605.5</v>
      </c>
      <c r="W157" s="47"/>
      <c r="X157" s="47"/>
    </row>
    <row r="158" spans="1:24" ht="23.25" customHeight="1" x14ac:dyDescent="0.25">
      <c r="A158" s="121" t="s">
        <v>115</v>
      </c>
      <c r="B158" s="115" t="s">
        <v>114</v>
      </c>
      <c r="C158" s="18">
        <v>5355</v>
      </c>
      <c r="D158" s="18">
        <f>C158/2</f>
        <v>2677.5</v>
      </c>
      <c r="E158" s="18"/>
      <c r="F158" s="18"/>
      <c r="G158" s="18"/>
      <c r="H158" s="35">
        <v>40.5</v>
      </c>
      <c r="I158" s="35"/>
      <c r="J158" s="35"/>
      <c r="K158" s="35">
        <v>25</v>
      </c>
      <c r="L158" s="18">
        <v>185</v>
      </c>
      <c r="M158" s="18">
        <v>147</v>
      </c>
      <c r="N158" s="18">
        <f>D158+H158-K158-L158+M158+E158</f>
        <v>2655</v>
      </c>
      <c r="O158" s="16"/>
      <c r="P158" s="18">
        <f t="shared" si="29"/>
        <v>107.10000000000001</v>
      </c>
      <c r="Q158" s="160">
        <f t="shared" si="27"/>
        <v>214.20000000000002</v>
      </c>
      <c r="R158" s="18">
        <f t="shared" si="30"/>
        <v>321.3</v>
      </c>
      <c r="S158" s="18">
        <f t="shared" si="31"/>
        <v>374.85</v>
      </c>
      <c r="T158" s="161">
        <v>204</v>
      </c>
      <c r="V158" s="47">
        <f>N158</f>
        <v>2655</v>
      </c>
      <c r="W158" s="47"/>
    </row>
    <row r="159" spans="1:24" ht="21.75" customHeight="1" thickBot="1" x14ac:dyDescent="0.3">
      <c r="A159" s="121" t="s">
        <v>116</v>
      </c>
      <c r="B159" s="115" t="s">
        <v>114</v>
      </c>
      <c r="C159" s="18">
        <v>5355</v>
      </c>
      <c r="D159" s="18">
        <f>C159/2</f>
        <v>2677.5</v>
      </c>
      <c r="E159" s="18"/>
      <c r="F159" s="18"/>
      <c r="G159" s="18"/>
      <c r="H159" s="35">
        <v>40.5</v>
      </c>
      <c r="I159" s="35"/>
      <c r="J159" s="35"/>
      <c r="K159" s="35">
        <v>25</v>
      </c>
      <c r="L159" s="18">
        <v>185</v>
      </c>
      <c r="M159" s="18">
        <v>147</v>
      </c>
      <c r="N159" s="18">
        <f>D159+H159-K159-L159+M159</f>
        <v>2655</v>
      </c>
      <c r="O159" s="16"/>
      <c r="P159" s="18">
        <f t="shared" si="29"/>
        <v>107.10000000000001</v>
      </c>
      <c r="Q159" s="160">
        <f t="shared" si="27"/>
        <v>214.20000000000002</v>
      </c>
      <c r="R159" s="18">
        <f t="shared" si="30"/>
        <v>321.3</v>
      </c>
      <c r="S159" s="18">
        <f t="shared" si="31"/>
        <v>374.85</v>
      </c>
      <c r="T159" s="161">
        <v>204</v>
      </c>
      <c r="V159" s="47">
        <f>N159</f>
        <v>2655</v>
      </c>
      <c r="W159" s="47"/>
    </row>
    <row r="160" spans="1:24" ht="15.75" customHeight="1" x14ac:dyDescent="0.25">
      <c r="A160" s="128"/>
      <c r="B160" s="129"/>
      <c r="C160" s="4"/>
      <c r="D160" s="506" t="s">
        <v>1</v>
      </c>
      <c r="E160" s="506"/>
      <c r="F160" s="506"/>
      <c r="G160" s="506"/>
      <c r="H160" s="506"/>
      <c r="I160" s="32"/>
      <c r="J160" s="177"/>
      <c r="K160" s="32"/>
      <c r="L160" s="506" t="s">
        <v>2</v>
      </c>
      <c r="M160" s="506"/>
      <c r="N160" s="506"/>
      <c r="O160" s="16"/>
      <c r="P160" s="18"/>
      <c r="Q160" s="18"/>
      <c r="R160" s="18"/>
      <c r="S160" s="18"/>
      <c r="V160" s="47"/>
      <c r="W160" s="47"/>
    </row>
    <row r="161" spans="1:23" ht="27.75" customHeight="1" x14ac:dyDescent="0.25">
      <c r="A161" s="130" t="s">
        <v>3</v>
      </c>
      <c r="B161" s="131" t="s">
        <v>4</v>
      </c>
      <c r="C161" s="7" t="s">
        <v>5</v>
      </c>
      <c r="D161" s="7" t="s">
        <v>6</v>
      </c>
      <c r="E161" s="7" t="s">
        <v>7</v>
      </c>
      <c r="F161" s="7" t="s">
        <v>8</v>
      </c>
      <c r="G161" s="7" t="s">
        <v>8</v>
      </c>
      <c r="H161" s="7" t="s">
        <v>9</v>
      </c>
      <c r="I161" s="7" t="s">
        <v>312</v>
      </c>
      <c r="J161" s="7" t="s">
        <v>310</v>
      </c>
      <c r="K161" s="7" t="s">
        <v>10</v>
      </c>
      <c r="L161" s="7" t="s">
        <v>11</v>
      </c>
      <c r="M161" s="7" t="s">
        <v>12</v>
      </c>
      <c r="N161" s="7" t="s">
        <v>13</v>
      </c>
      <c r="O161" s="7" t="s">
        <v>14</v>
      </c>
      <c r="P161" s="18"/>
      <c r="Q161" s="18"/>
      <c r="R161" s="18"/>
      <c r="S161" s="18"/>
      <c r="V161" s="47"/>
      <c r="W161" s="47"/>
    </row>
    <row r="162" spans="1:23" ht="0.75" customHeight="1" thickBot="1" x14ac:dyDescent="0.3">
      <c r="A162" s="145"/>
      <c r="B162" s="146"/>
      <c r="C162" s="39"/>
      <c r="D162" s="39"/>
      <c r="E162" s="39"/>
      <c r="F162" s="39"/>
      <c r="G162" s="39"/>
      <c r="H162" s="40"/>
      <c r="I162" s="40"/>
      <c r="J162" s="40"/>
      <c r="K162" s="40"/>
      <c r="L162" s="39"/>
      <c r="M162" s="39"/>
      <c r="N162" s="39"/>
      <c r="O162" s="16"/>
      <c r="P162" s="18"/>
      <c r="Q162" s="18"/>
      <c r="R162" s="18"/>
      <c r="S162" s="18"/>
      <c r="V162" s="47"/>
      <c r="W162" s="47"/>
    </row>
    <row r="163" spans="1:23" ht="23.25" customHeight="1" x14ac:dyDescent="0.25">
      <c r="A163" s="141" t="s">
        <v>117</v>
      </c>
      <c r="B163" s="127" t="s">
        <v>114</v>
      </c>
      <c r="C163" s="18">
        <v>5355</v>
      </c>
      <c r="D163" s="18">
        <f t="shared" ref="D163:D168" si="33">C163/2</f>
        <v>2677.5</v>
      </c>
      <c r="E163" s="18"/>
      <c r="F163" s="18"/>
      <c r="G163" s="18"/>
      <c r="H163" s="35">
        <v>40.5</v>
      </c>
      <c r="I163" s="35"/>
      <c r="J163" s="35"/>
      <c r="K163" s="35">
        <v>25</v>
      </c>
      <c r="L163" s="18">
        <v>185</v>
      </c>
      <c r="M163" s="18">
        <v>147</v>
      </c>
      <c r="N163" s="18">
        <v>2655</v>
      </c>
      <c r="O163" s="16"/>
      <c r="P163" s="18">
        <f t="shared" si="29"/>
        <v>107.10000000000001</v>
      </c>
      <c r="Q163" s="160">
        <f t="shared" si="27"/>
        <v>214.20000000000002</v>
      </c>
      <c r="R163" s="18">
        <f t="shared" si="30"/>
        <v>321.3</v>
      </c>
      <c r="S163" s="18">
        <f t="shared" si="31"/>
        <v>374.85</v>
      </c>
      <c r="T163" s="161">
        <v>204</v>
      </c>
      <c r="V163" s="47">
        <f t="shared" ref="V163:V168" si="34">N163</f>
        <v>2655</v>
      </c>
      <c r="W163" s="47"/>
    </row>
    <row r="164" spans="1:23" ht="22.5" customHeight="1" x14ac:dyDescent="0.25">
      <c r="A164" s="121" t="s">
        <v>118</v>
      </c>
      <c r="B164" s="115" t="s">
        <v>114</v>
      </c>
      <c r="C164" s="18">
        <v>5355</v>
      </c>
      <c r="D164" s="18">
        <f t="shared" si="33"/>
        <v>2677.5</v>
      </c>
      <c r="E164" s="18"/>
      <c r="F164" s="18"/>
      <c r="G164" s="18"/>
      <c r="H164" s="35">
        <v>40.5</v>
      </c>
      <c r="I164" s="35"/>
      <c r="J164" s="35"/>
      <c r="K164" s="35">
        <v>25</v>
      </c>
      <c r="L164" s="18">
        <v>185</v>
      </c>
      <c r="M164" s="18">
        <v>147</v>
      </c>
      <c r="N164" s="18">
        <f>D164+H164-K164-L164+M164+E164</f>
        <v>2655</v>
      </c>
      <c r="O164" s="16"/>
      <c r="P164" s="18">
        <f t="shared" si="29"/>
        <v>107.10000000000001</v>
      </c>
      <c r="Q164" s="160">
        <f t="shared" si="27"/>
        <v>214.20000000000002</v>
      </c>
      <c r="R164" s="18">
        <f t="shared" si="30"/>
        <v>321.3</v>
      </c>
      <c r="S164" s="18">
        <f t="shared" si="31"/>
        <v>374.85</v>
      </c>
      <c r="T164" s="161">
        <v>204</v>
      </c>
      <c r="V164" s="47">
        <f t="shared" si="34"/>
        <v>2655</v>
      </c>
      <c r="W164" s="47"/>
    </row>
    <row r="165" spans="1:23" ht="21" customHeight="1" x14ac:dyDescent="0.25">
      <c r="A165" s="121" t="s">
        <v>119</v>
      </c>
      <c r="B165" s="115" t="s">
        <v>114</v>
      </c>
      <c r="C165" s="18">
        <v>5355</v>
      </c>
      <c r="D165" s="18">
        <f t="shared" si="33"/>
        <v>2677.5</v>
      </c>
      <c r="E165" s="18">
        <v>0</v>
      </c>
      <c r="F165" s="18"/>
      <c r="G165" s="18"/>
      <c r="H165" s="35">
        <v>40.5</v>
      </c>
      <c r="I165" s="35"/>
      <c r="J165" s="35"/>
      <c r="K165" s="35"/>
      <c r="L165" s="18">
        <v>185</v>
      </c>
      <c r="M165" s="18">
        <v>147</v>
      </c>
      <c r="N165" s="18">
        <v>2655</v>
      </c>
      <c r="O165" s="16"/>
      <c r="P165" s="18">
        <f t="shared" si="29"/>
        <v>107.10000000000001</v>
      </c>
      <c r="Q165" s="160">
        <f t="shared" si="27"/>
        <v>214.20000000000002</v>
      </c>
      <c r="R165" s="18">
        <f t="shared" si="30"/>
        <v>321.3</v>
      </c>
      <c r="S165" s="18">
        <f t="shared" si="31"/>
        <v>374.85</v>
      </c>
      <c r="T165" s="161">
        <v>204</v>
      </c>
      <c r="V165" s="47">
        <f t="shared" si="34"/>
        <v>2655</v>
      </c>
      <c r="W165" s="47"/>
    </row>
    <row r="166" spans="1:23" ht="18.75" customHeight="1" x14ac:dyDescent="0.25">
      <c r="A166" s="121" t="s">
        <v>120</v>
      </c>
      <c r="B166" s="115" t="s">
        <v>114</v>
      </c>
      <c r="C166" s="18">
        <v>5355</v>
      </c>
      <c r="D166" s="18">
        <f t="shared" si="33"/>
        <v>2677.5</v>
      </c>
      <c r="E166" s="18"/>
      <c r="F166" s="18"/>
      <c r="G166" s="18"/>
      <c r="H166" s="35">
        <v>40.5</v>
      </c>
      <c r="I166" s="35"/>
      <c r="J166" s="35"/>
      <c r="K166" s="35"/>
      <c r="L166" s="18">
        <v>185</v>
      </c>
      <c r="M166" s="18">
        <v>147</v>
      </c>
      <c r="N166" s="18">
        <f>2655+E166</f>
        <v>2655</v>
      </c>
      <c r="O166" s="16"/>
      <c r="P166" s="18">
        <f t="shared" si="29"/>
        <v>107.10000000000001</v>
      </c>
      <c r="Q166" s="160">
        <f t="shared" si="27"/>
        <v>214.20000000000002</v>
      </c>
      <c r="R166" s="18">
        <f t="shared" si="30"/>
        <v>321.3</v>
      </c>
      <c r="S166" s="18">
        <f t="shared" si="31"/>
        <v>374.85</v>
      </c>
      <c r="T166" s="161">
        <v>204</v>
      </c>
      <c r="V166" s="47">
        <f t="shared" si="34"/>
        <v>2655</v>
      </c>
      <c r="W166" s="47"/>
    </row>
    <row r="167" spans="1:23" ht="18" customHeight="1" x14ac:dyDescent="0.25">
      <c r="A167" s="121" t="s">
        <v>121</v>
      </c>
      <c r="B167" s="115" t="s">
        <v>85</v>
      </c>
      <c r="C167" s="18">
        <v>5510</v>
      </c>
      <c r="D167" s="18">
        <f t="shared" si="33"/>
        <v>2755</v>
      </c>
      <c r="E167" s="18"/>
      <c r="F167" s="18"/>
      <c r="G167" s="18"/>
      <c r="H167" s="35">
        <v>105</v>
      </c>
      <c r="I167" s="35"/>
      <c r="J167" s="35"/>
      <c r="K167" s="35">
        <v>30</v>
      </c>
      <c r="L167" s="18">
        <v>185</v>
      </c>
      <c r="M167" s="18">
        <v>145</v>
      </c>
      <c r="N167" s="18">
        <f>SUM(D167+E167+G167+H167-I167-K167-L167+M167)</f>
        <v>2790</v>
      </c>
      <c r="O167" s="16"/>
      <c r="P167" s="18">
        <f t="shared" si="29"/>
        <v>110.2</v>
      </c>
      <c r="Q167" s="160">
        <f t="shared" si="27"/>
        <v>220.4</v>
      </c>
      <c r="R167" s="18">
        <f t="shared" si="30"/>
        <v>330.59999999999997</v>
      </c>
      <c r="S167" s="18">
        <f t="shared" si="31"/>
        <v>385.70000000000005</v>
      </c>
      <c r="T167" s="161">
        <v>220</v>
      </c>
      <c r="V167" s="47">
        <f t="shared" si="34"/>
        <v>2790</v>
      </c>
      <c r="W167" s="47"/>
    </row>
    <row r="168" spans="1:23" ht="18.75" customHeight="1" x14ac:dyDescent="0.25">
      <c r="A168" s="121" t="s">
        <v>255</v>
      </c>
      <c r="B168" s="115" t="s">
        <v>85</v>
      </c>
      <c r="C168" s="18">
        <v>5510</v>
      </c>
      <c r="D168" s="18">
        <f t="shared" si="33"/>
        <v>2755</v>
      </c>
      <c r="E168" s="18"/>
      <c r="F168" s="18"/>
      <c r="G168" s="18"/>
      <c r="H168" s="35">
        <v>85</v>
      </c>
      <c r="I168" s="35"/>
      <c r="J168" s="35"/>
      <c r="K168" s="35"/>
      <c r="L168" s="18">
        <v>194</v>
      </c>
      <c r="M168" s="18">
        <v>147</v>
      </c>
      <c r="N168" s="18">
        <f>SUM(D168+E168+G168+H168-I168-K168-L168+M168)</f>
        <v>2793</v>
      </c>
      <c r="O168" s="16"/>
      <c r="P168" s="18">
        <f t="shared" si="29"/>
        <v>110.2</v>
      </c>
      <c r="Q168" s="18">
        <f t="shared" si="27"/>
        <v>220.4</v>
      </c>
      <c r="R168" s="160">
        <f t="shared" si="30"/>
        <v>330.59999999999997</v>
      </c>
      <c r="S168" s="18">
        <f t="shared" si="31"/>
        <v>385.70000000000005</v>
      </c>
      <c r="T168" s="161">
        <v>300</v>
      </c>
      <c r="V168" s="47">
        <f t="shared" si="34"/>
        <v>2793</v>
      </c>
      <c r="W168" s="47"/>
    </row>
    <row r="169" spans="1:23" hidden="1" x14ac:dyDescent="0.25">
      <c r="A169" s="125"/>
      <c r="B169" s="120"/>
      <c r="C169" s="16"/>
      <c r="D169" s="16"/>
      <c r="E169" s="16"/>
      <c r="F169" s="16"/>
      <c r="G169" s="16"/>
      <c r="H169" s="42"/>
      <c r="I169" s="42"/>
      <c r="J169" s="42"/>
      <c r="K169" s="42"/>
      <c r="L169" s="16"/>
      <c r="M169" s="16"/>
      <c r="N169" s="21">
        <f>SUM(N156:N168)</f>
        <v>26348.5</v>
      </c>
      <c r="O169" s="16"/>
      <c r="P169" s="18"/>
      <c r="Q169" s="18"/>
      <c r="R169" s="18"/>
      <c r="S169" s="18"/>
      <c r="V169" s="47"/>
      <c r="W169" s="47"/>
    </row>
    <row r="170" spans="1:23" x14ac:dyDescent="0.25">
      <c r="A170" s="125" t="s">
        <v>122</v>
      </c>
      <c r="B170" s="120"/>
      <c r="C170" s="16"/>
      <c r="D170" s="16"/>
      <c r="E170" s="16"/>
      <c r="F170" s="16"/>
      <c r="G170" s="16"/>
      <c r="H170" s="42"/>
      <c r="I170" s="42"/>
      <c r="J170" s="42"/>
      <c r="K170" s="42"/>
      <c r="L170" s="16"/>
      <c r="M170" s="16"/>
      <c r="N170" s="16"/>
      <c r="O170" s="16"/>
      <c r="P170" s="18"/>
      <c r="Q170" s="18"/>
      <c r="R170" s="18"/>
      <c r="S170" s="18"/>
      <c r="V170" s="47"/>
      <c r="W170" s="47"/>
    </row>
    <row r="171" spans="1:23" ht="21" customHeight="1" x14ac:dyDescent="0.25">
      <c r="A171" s="121" t="s">
        <v>123</v>
      </c>
      <c r="B171" s="115" t="s">
        <v>124</v>
      </c>
      <c r="C171" s="18">
        <v>5785</v>
      </c>
      <c r="D171" s="18">
        <f>C171/2</f>
        <v>2892.5</v>
      </c>
      <c r="E171" s="18"/>
      <c r="F171" s="18"/>
      <c r="G171" s="18"/>
      <c r="H171" s="35">
        <v>105</v>
      </c>
      <c r="I171" s="35"/>
      <c r="J171" s="35"/>
      <c r="K171" s="35"/>
      <c r="L171" s="18">
        <v>209</v>
      </c>
      <c r="M171" s="18">
        <v>147</v>
      </c>
      <c r="N171" s="18">
        <f>SUM(D171+E171+G171+H171-I171-K171-L171+M171)</f>
        <v>2935.5</v>
      </c>
      <c r="O171" s="16"/>
      <c r="P171" s="18">
        <f t="shared" si="29"/>
        <v>115.7</v>
      </c>
      <c r="Q171" s="18">
        <f t="shared" si="27"/>
        <v>231.4</v>
      </c>
      <c r="R171" s="160">
        <f t="shared" si="30"/>
        <v>347.09999999999997</v>
      </c>
      <c r="S171" s="18">
        <f t="shared" si="31"/>
        <v>404.95000000000005</v>
      </c>
      <c r="T171" s="161">
        <v>330</v>
      </c>
      <c r="V171" s="47">
        <f>N171</f>
        <v>2935.5</v>
      </c>
      <c r="W171" s="47"/>
    </row>
    <row r="172" spans="1:23" ht="21" customHeight="1" x14ac:dyDescent="0.25">
      <c r="A172" s="121" t="s">
        <v>125</v>
      </c>
      <c r="B172" s="115" t="s">
        <v>126</v>
      </c>
      <c r="C172" s="18">
        <v>5113</v>
      </c>
      <c r="D172" s="18">
        <f>C172/2</f>
        <v>2556.5</v>
      </c>
      <c r="E172" s="18"/>
      <c r="F172" s="18"/>
      <c r="G172" s="18"/>
      <c r="H172" s="35">
        <v>110</v>
      </c>
      <c r="I172" s="35"/>
      <c r="J172" s="35"/>
      <c r="K172" s="35">
        <v>25</v>
      </c>
      <c r="L172" s="18">
        <v>172</v>
      </c>
      <c r="M172" s="18">
        <v>162</v>
      </c>
      <c r="N172" s="18">
        <f>SUM(D172+E172+G172+H172-I172-K172-L172+M172)</f>
        <v>2631.5</v>
      </c>
      <c r="O172" s="16"/>
      <c r="P172" s="18">
        <f t="shared" si="29"/>
        <v>102.26</v>
      </c>
      <c r="Q172" s="18">
        <f t="shared" si="27"/>
        <v>204.52</v>
      </c>
      <c r="R172" s="160">
        <f t="shared" si="30"/>
        <v>306.77999999999997</v>
      </c>
      <c r="S172" s="18">
        <f t="shared" si="31"/>
        <v>357.91</v>
      </c>
      <c r="T172" s="161">
        <v>292</v>
      </c>
      <c r="V172" s="47">
        <f>N172</f>
        <v>2631.5</v>
      </c>
      <c r="W172" s="47"/>
    </row>
    <row r="173" spans="1:23" ht="1.5" hidden="1" customHeight="1" x14ac:dyDescent="0.25">
      <c r="A173" s="122"/>
      <c r="B173" s="120"/>
      <c r="C173" s="18"/>
      <c r="D173" s="18"/>
      <c r="E173" s="18"/>
      <c r="F173" s="18"/>
      <c r="G173" s="18"/>
      <c r="H173" s="23"/>
      <c r="I173" s="23"/>
      <c r="J173" s="23"/>
      <c r="K173" s="23"/>
      <c r="L173" s="18"/>
      <c r="M173" s="18"/>
      <c r="N173" s="21">
        <f>SUM(N171:N172)</f>
        <v>5567</v>
      </c>
      <c r="O173" s="16"/>
      <c r="P173" s="18"/>
      <c r="Q173" s="18"/>
      <c r="R173" s="18"/>
      <c r="S173" s="18"/>
      <c r="V173" s="47"/>
      <c r="W173" s="47"/>
    </row>
    <row r="174" spans="1:23" x14ac:dyDescent="0.25">
      <c r="A174" s="125" t="s">
        <v>127</v>
      </c>
      <c r="B174" s="120"/>
      <c r="C174" s="18"/>
      <c r="D174" s="18"/>
      <c r="E174" s="18"/>
      <c r="F174" s="18"/>
      <c r="G174" s="18"/>
      <c r="H174" s="23"/>
      <c r="I174" s="23"/>
      <c r="J174" s="23"/>
      <c r="K174" s="23"/>
      <c r="L174" s="18"/>
      <c r="M174" s="18"/>
      <c r="N174" s="21"/>
      <c r="O174" s="16"/>
      <c r="P174" s="18"/>
      <c r="Q174" s="18"/>
      <c r="R174" s="18"/>
      <c r="S174" s="18"/>
      <c r="V174" s="47"/>
      <c r="W174" s="47"/>
    </row>
    <row r="175" spans="1:23" hidden="1" x14ac:dyDescent="0.25">
      <c r="A175" s="122"/>
      <c r="B175" s="120"/>
      <c r="C175" s="18"/>
      <c r="D175" s="18"/>
      <c r="E175" s="18"/>
      <c r="F175" s="18"/>
      <c r="G175" s="18"/>
      <c r="H175" s="23"/>
      <c r="I175" s="23"/>
      <c r="J175" s="23"/>
      <c r="K175" s="23"/>
      <c r="L175" s="18"/>
      <c r="M175" s="18"/>
      <c r="N175" s="21"/>
      <c r="O175" s="16"/>
      <c r="P175" s="18"/>
      <c r="Q175" s="18"/>
      <c r="R175" s="18"/>
      <c r="S175" s="18"/>
      <c r="V175" s="47"/>
      <c r="W175" s="47"/>
    </row>
    <row r="176" spans="1:23" ht="31.5" customHeight="1" x14ac:dyDescent="0.25">
      <c r="A176" s="122" t="s">
        <v>128</v>
      </c>
      <c r="B176" s="147" t="s">
        <v>129</v>
      </c>
      <c r="C176" s="18">
        <v>4399</v>
      </c>
      <c r="D176" s="18">
        <f>C176/2</f>
        <v>2199.5</v>
      </c>
      <c r="E176" s="18"/>
      <c r="F176" s="18"/>
      <c r="G176" s="18"/>
      <c r="H176" s="35">
        <v>50</v>
      </c>
      <c r="I176" s="35"/>
      <c r="J176" s="35"/>
      <c r="K176" s="35"/>
      <c r="L176" s="18">
        <v>133</v>
      </c>
      <c r="M176" s="18">
        <v>191</v>
      </c>
      <c r="N176" s="18">
        <f>SUM(D176+E176+G176+H176-I176-K176-L176+M176)</f>
        <v>2307.5</v>
      </c>
      <c r="O176" s="16"/>
      <c r="P176" s="18">
        <f t="shared" si="29"/>
        <v>87.98</v>
      </c>
      <c r="Q176" s="160">
        <f t="shared" si="27"/>
        <v>175.96</v>
      </c>
      <c r="R176" s="18">
        <f t="shared" si="30"/>
        <v>263.94</v>
      </c>
      <c r="S176" s="18">
        <f t="shared" si="31"/>
        <v>307.93</v>
      </c>
      <c r="T176" s="161">
        <v>168</v>
      </c>
      <c r="V176" s="47">
        <f>N176</f>
        <v>2307.5</v>
      </c>
      <c r="W176" s="47"/>
    </row>
    <row r="177" spans="1:23" hidden="1" x14ac:dyDescent="0.25">
      <c r="A177" s="122"/>
      <c r="B177" s="120"/>
      <c r="C177" s="18"/>
      <c r="D177" s="18"/>
      <c r="E177" s="18"/>
      <c r="F177" s="18"/>
      <c r="G177" s="18"/>
      <c r="H177" s="44"/>
      <c r="I177" s="44"/>
      <c r="J177" s="44"/>
      <c r="K177" s="44"/>
      <c r="L177" s="18"/>
      <c r="M177" s="18"/>
      <c r="N177" s="21">
        <f>SUM(N176)</f>
        <v>2307.5</v>
      </c>
      <c r="O177" s="16"/>
      <c r="P177" s="18"/>
      <c r="Q177" s="18"/>
      <c r="R177" s="18"/>
      <c r="S177" s="18"/>
      <c r="V177" s="47"/>
      <c r="W177" s="47"/>
    </row>
    <row r="178" spans="1:23" x14ac:dyDescent="0.25">
      <c r="A178" s="125" t="s">
        <v>130</v>
      </c>
      <c r="B178" s="120"/>
      <c r="C178" s="18"/>
      <c r="D178" s="18"/>
      <c r="E178" s="18"/>
      <c r="F178" s="18"/>
      <c r="G178" s="18"/>
      <c r="H178" s="44"/>
      <c r="I178" s="44"/>
      <c r="J178" s="44"/>
      <c r="K178" s="44"/>
      <c r="L178" s="18"/>
      <c r="M178" s="18"/>
      <c r="N178" s="18"/>
      <c r="O178" s="16"/>
      <c r="P178" s="18"/>
      <c r="Q178" s="18"/>
      <c r="R178" s="18"/>
      <c r="S178" s="18"/>
      <c r="V178" s="47"/>
      <c r="W178" s="47"/>
    </row>
    <row r="179" spans="1:23" ht="27" customHeight="1" x14ac:dyDescent="0.25">
      <c r="A179" s="121" t="s">
        <v>247</v>
      </c>
      <c r="B179" s="115" t="s">
        <v>131</v>
      </c>
      <c r="C179" s="18">
        <v>9350</v>
      </c>
      <c r="D179" s="18">
        <f>SUM(C179/2)</f>
        <v>4675</v>
      </c>
      <c r="E179" s="18"/>
      <c r="F179" s="18"/>
      <c r="G179" s="18"/>
      <c r="H179" s="20"/>
      <c r="I179" s="20">
        <v>125</v>
      </c>
      <c r="J179" s="20"/>
      <c r="K179" s="20"/>
      <c r="L179" s="18">
        <v>460</v>
      </c>
      <c r="M179" s="18"/>
      <c r="N179" s="18">
        <f>SUM(D179+E179+G179+H179-I179-K179-L179+M179)</f>
        <v>4090</v>
      </c>
      <c r="O179" s="16"/>
      <c r="P179" s="18">
        <f t="shared" si="29"/>
        <v>187</v>
      </c>
      <c r="Q179" s="160">
        <f t="shared" si="27"/>
        <v>374</v>
      </c>
      <c r="R179" s="18">
        <f t="shared" si="30"/>
        <v>561</v>
      </c>
      <c r="S179" s="18">
        <f t="shared" si="31"/>
        <v>654.50000000000011</v>
      </c>
      <c r="T179" s="161">
        <v>360</v>
      </c>
      <c r="V179" s="47">
        <f>N179/2</f>
        <v>2045</v>
      </c>
      <c r="W179" s="47">
        <f>N179+V179</f>
        <v>6135</v>
      </c>
    </row>
    <row r="180" spans="1:23" x14ac:dyDescent="0.25">
      <c r="A180" s="122"/>
      <c r="B180" s="120"/>
      <c r="C180" s="18"/>
      <c r="D180" s="18"/>
      <c r="E180" s="18"/>
      <c r="F180" s="18"/>
      <c r="G180" s="18"/>
      <c r="H180" s="44"/>
      <c r="I180" s="44"/>
      <c r="J180" s="44"/>
      <c r="K180" s="44"/>
      <c r="L180" s="18"/>
      <c r="M180" s="18"/>
      <c r="N180" s="21">
        <f>SUM(N179)</f>
        <v>4090</v>
      </c>
      <c r="O180" s="16"/>
      <c r="P180" s="18"/>
      <c r="Q180" s="18"/>
      <c r="R180" s="18"/>
      <c r="S180" s="18"/>
      <c r="V180" s="47"/>
      <c r="W180" s="47"/>
    </row>
    <row r="181" spans="1:23" ht="1.5" hidden="1" customHeight="1" x14ac:dyDescent="0.25">
      <c r="A181" s="125"/>
      <c r="B181" s="120"/>
      <c r="C181" s="18"/>
      <c r="D181" s="18"/>
      <c r="E181" s="18"/>
      <c r="F181" s="18"/>
      <c r="G181" s="18"/>
      <c r="H181" s="44"/>
      <c r="I181" s="44"/>
      <c r="J181" s="44"/>
      <c r="K181" s="44"/>
      <c r="L181" s="18"/>
      <c r="M181" s="18"/>
      <c r="N181" s="18"/>
      <c r="O181" s="16"/>
      <c r="P181" s="18"/>
      <c r="Q181" s="18"/>
      <c r="R181" s="18"/>
      <c r="S181" s="18"/>
      <c r="V181" s="47"/>
      <c r="W181" s="47"/>
    </row>
    <row r="182" spans="1:23" x14ac:dyDescent="0.25">
      <c r="A182" s="179" t="s">
        <v>132</v>
      </c>
      <c r="B182" s="120"/>
      <c r="C182" s="18"/>
      <c r="D182" s="18"/>
      <c r="E182" s="18"/>
      <c r="F182" s="18"/>
      <c r="G182" s="18"/>
      <c r="H182" s="44"/>
      <c r="I182" s="44"/>
      <c r="J182" s="44"/>
      <c r="K182" s="44"/>
      <c r="L182" s="18"/>
      <c r="M182" s="18"/>
      <c r="N182" s="18"/>
      <c r="O182" s="16"/>
      <c r="P182" s="18"/>
      <c r="Q182" s="18"/>
      <c r="R182" s="18"/>
      <c r="S182" s="18"/>
      <c r="V182" s="47"/>
      <c r="W182" s="47"/>
    </row>
    <row r="183" spans="1:23" x14ac:dyDescent="0.25">
      <c r="A183" s="125"/>
      <c r="B183" s="120"/>
      <c r="C183" s="18"/>
      <c r="D183" s="18"/>
      <c r="E183" s="18"/>
      <c r="F183" s="18"/>
      <c r="G183" s="18"/>
      <c r="H183" s="44"/>
      <c r="I183" s="44"/>
      <c r="J183" s="44"/>
      <c r="K183" s="44"/>
      <c r="L183" s="18"/>
      <c r="M183" s="18"/>
      <c r="N183" s="18"/>
      <c r="O183" s="16"/>
      <c r="P183" s="18"/>
      <c r="Q183" s="18"/>
      <c r="R183" s="18"/>
      <c r="S183" s="18"/>
      <c r="V183" s="47"/>
      <c r="W183" s="47"/>
    </row>
    <row r="184" spans="1:23" ht="21.75" customHeight="1" x14ac:dyDescent="0.25">
      <c r="A184" s="121" t="s">
        <v>133</v>
      </c>
      <c r="B184" s="115" t="s">
        <v>134</v>
      </c>
      <c r="C184" s="18">
        <v>4515</v>
      </c>
      <c r="D184" s="18">
        <f>C184/2</f>
        <v>2257.5</v>
      </c>
      <c r="E184" s="18"/>
      <c r="F184" s="18"/>
      <c r="G184" s="18"/>
      <c r="H184" s="20">
        <v>90</v>
      </c>
      <c r="I184" s="20"/>
      <c r="J184" s="20"/>
      <c r="K184" s="20"/>
      <c r="L184" s="18">
        <v>140</v>
      </c>
      <c r="M184" s="18">
        <v>177</v>
      </c>
      <c r="N184" s="18">
        <f>SUM(D184+E184+G184+H184-I184-K184-L184+M184)</f>
        <v>2384.5</v>
      </c>
      <c r="O184" s="16"/>
      <c r="P184" s="18">
        <f t="shared" si="29"/>
        <v>90.3</v>
      </c>
      <c r="Q184" s="160">
        <f t="shared" si="27"/>
        <v>180.6</v>
      </c>
      <c r="R184" s="18">
        <f t="shared" si="30"/>
        <v>270.89999999999998</v>
      </c>
      <c r="S184" s="18">
        <f t="shared" si="31"/>
        <v>316.05</v>
      </c>
      <c r="T184" s="161">
        <v>172</v>
      </c>
      <c r="V184" s="47">
        <f>N184</f>
        <v>2384.5</v>
      </c>
      <c r="W184" s="47"/>
    </row>
    <row r="185" spans="1:23" x14ac:dyDescent="0.25">
      <c r="A185" s="122"/>
      <c r="B185" s="120"/>
      <c r="C185" s="18"/>
      <c r="D185" s="18"/>
      <c r="E185" s="18"/>
      <c r="F185" s="18"/>
      <c r="G185" s="18"/>
      <c r="H185" s="44"/>
      <c r="I185" s="44"/>
      <c r="J185" s="44"/>
      <c r="K185" s="44"/>
      <c r="L185" s="18"/>
      <c r="M185" s="18"/>
      <c r="N185" s="21">
        <f>SUM(N184)</f>
        <v>2384.5</v>
      </c>
      <c r="O185" s="16"/>
      <c r="P185" s="18"/>
      <c r="Q185" s="18"/>
      <c r="R185" s="16"/>
      <c r="S185" s="16"/>
      <c r="V185" s="47"/>
    </row>
    <row r="186" spans="1:23" ht="15.75" x14ac:dyDescent="0.25">
      <c r="A186" s="148" t="s">
        <v>135</v>
      </c>
      <c r="B186" s="120"/>
      <c r="C186" s="21">
        <f>SUM(C10:C184)</f>
        <v>752510</v>
      </c>
      <c r="D186" s="21">
        <f t="shared" ref="D186:M186" si="35">SUM(D10:D185)</f>
        <v>376254.5</v>
      </c>
      <c r="E186" s="21">
        <f t="shared" si="35"/>
        <v>0</v>
      </c>
      <c r="F186" s="21">
        <f t="shared" si="35"/>
        <v>0</v>
      </c>
      <c r="G186" s="21">
        <f t="shared" si="35"/>
        <v>0</v>
      </c>
      <c r="H186" s="21">
        <f t="shared" si="35"/>
        <v>6172</v>
      </c>
      <c r="I186" s="21">
        <f t="shared" si="35"/>
        <v>1625</v>
      </c>
      <c r="J186" s="21">
        <f t="shared" si="35"/>
        <v>1625</v>
      </c>
      <c r="K186" s="21">
        <f t="shared" si="35"/>
        <v>920</v>
      </c>
      <c r="L186" s="21">
        <f t="shared" si="35"/>
        <v>41121</v>
      </c>
      <c r="M186" s="21">
        <f t="shared" si="35"/>
        <v>9369</v>
      </c>
      <c r="N186" s="45">
        <f>N21+N26+N29+N38+N42+N48+N53+N58+N78+N88+N94+N104+N108+N120+N125+N134+N147+N151+N154+N169+N173+N177+N180+N185</f>
        <v>338328.5</v>
      </c>
      <c r="O186" s="16"/>
      <c r="P186" s="18"/>
      <c r="Q186" s="18"/>
      <c r="R186" s="16"/>
      <c r="S186" s="16"/>
      <c r="T186" s="163"/>
    </row>
    <row r="187" spans="1:23" ht="9" customHeight="1" x14ac:dyDescent="0.25">
      <c r="A187" s="122" t="s">
        <v>207</v>
      </c>
      <c r="B187" s="120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6"/>
      <c r="P187" s="18"/>
      <c r="Q187" s="18"/>
      <c r="R187" s="16"/>
      <c r="S187" s="16"/>
    </row>
    <row r="188" spans="1:23" ht="15.75" x14ac:dyDescent="0.25">
      <c r="A188" s="122"/>
      <c r="B188" s="120"/>
      <c r="C188" s="18"/>
      <c r="D188" s="18"/>
      <c r="E188" s="18"/>
      <c r="F188" s="18"/>
      <c r="G188" s="18"/>
      <c r="H188" s="45"/>
      <c r="I188" s="45"/>
      <c r="J188" s="45"/>
      <c r="K188" s="45"/>
      <c r="L188" s="21" t="s">
        <v>13</v>
      </c>
      <c r="M188" s="21"/>
      <c r="N188" s="45">
        <f>SUM(N21+N26+N29+N38+N42+N48+N53+N58+N78+N88+N94+N104+N108+N120+N125+N134+N147+N151+N154+N169+N173+N177+N180+N185)</f>
        <v>338328.5</v>
      </c>
      <c r="O188" s="16"/>
      <c r="P188" s="18"/>
      <c r="Q188" s="18"/>
      <c r="R188" s="16"/>
      <c r="S188" s="16"/>
      <c r="V188" s="47">
        <f>SUM(V10:V187)</f>
        <v>251435</v>
      </c>
      <c r="W188" s="47"/>
    </row>
    <row r="189" spans="1:23" ht="15.75" x14ac:dyDescent="0.25">
      <c r="A189" s="149" t="s">
        <v>390</v>
      </c>
      <c r="B189" s="149"/>
      <c r="C189" s="46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8"/>
      <c r="Q189" s="18"/>
    </row>
    <row r="190" spans="1:23" x14ac:dyDescent="0.25">
      <c r="A190" s="154"/>
      <c r="B190" s="155"/>
      <c r="C190" s="156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4"/>
      <c r="Q190" s="18"/>
      <c r="T190" s="163">
        <f>SUM(T10:T189)</f>
        <v>24941</v>
      </c>
      <c r="V190" s="47"/>
    </row>
    <row r="191" spans="1:23" ht="12.75" customHeight="1" x14ac:dyDescent="0.25">
      <c r="A191" s="208" t="s">
        <v>391</v>
      </c>
      <c r="B191" s="209"/>
      <c r="C191" s="559" t="s">
        <v>137</v>
      </c>
      <c r="D191" s="559"/>
      <c r="E191" s="559"/>
      <c r="F191" s="559"/>
      <c r="G191" s="559"/>
      <c r="H191" s="559"/>
      <c r="I191" s="210"/>
      <c r="J191" s="210"/>
      <c r="K191" s="210"/>
      <c r="L191" s="211" t="s">
        <v>138</v>
      </c>
      <c r="M191" s="212"/>
      <c r="N191" s="151"/>
      <c r="O191" s="185"/>
      <c r="Q191" s="18"/>
    </row>
    <row r="192" spans="1:23" x14ac:dyDescent="0.25">
      <c r="A192" s="213" t="s">
        <v>389</v>
      </c>
      <c r="B192" s="213"/>
      <c r="C192" s="560" t="s">
        <v>249</v>
      </c>
      <c r="D192" s="560"/>
      <c r="E192" s="560"/>
      <c r="F192" s="560"/>
      <c r="G192" s="560"/>
      <c r="H192" s="560"/>
      <c r="I192" s="214"/>
      <c r="J192" s="214"/>
      <c r="K192" s="214"/>
      <c r="L192" s="561" t="s">
        <v>250</v>
      </c>
      <c r="M192" s="561"/>
      <c r="N192" s="561"/>
      <c r="O192" s="185"/>
      <c r="Q192" s="18"/>
      <c r="T192" s="163">
        <f>100/N188*24897</f>
        <v>7.3588243378846299</v>
      </c>
    </row>
    <row r="193" spans="1:15" ht="24" customHeight="1" x14ac:dyDescent="0.25"/>
    <row r="194" spans="1:15" x14ac:dyDescent="0.25">
      <c r="B194" s="152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151"/>
      <c r="O194" s="48"/>
    </row>
    <row r="195" spans="1:15" x14ac:dyDescent="0.25">
      <c r="B195" s="152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O195" s="48"/>
    </row>
    <row r="196" spans="1:15" x14ac:dyDescent="0.25">
      <c r="A196" s="2" t="s">
        <v>374</v>
      </c>
      <c r="B196" s="152"/>
      <c r="C196" s="47" t="s">
        <v>375</v>
      </c>
      <c r="D196" s="47" t="s">
        <v>305</v>
      </c>
      <c r="E196" s="47" t="s">
        <v>376</v>
      </c>
      <c r="F196" s="47"/>
      <c r="G196" s="47"/>
      <c r="H196" s="47" t="s">
        <v>314</v>
      </c>
      <c r="I196" s="47" t="s">
        <v>377</v>
      </c>
      <c r="J196" s="47"/>
      <c r="K196" s="47"/>
      <c r="L196" s="47"/>
      <c r="M196" s="47"/>
      <c r="N196" s="47"/>
      <c r="O196" s="48"/>
    </row>
    <row r="197" spans="1:15" x14ac:dyDescent="0.25">
      <c r="A197" s="122" t="s">
        <v>370</v>
      </c>
      <c r="B197" s="120">
        <v>4090</v>
      </c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8"/>
    </row>
    <row r="198" spans="1:15" x14ac:dyDescent="0.25">
      <c r="A198" s="122" t="s">
        <v>371</v>
      </c>
      <c r="B198" s="120">
        <v>1237</v>
      </c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8"/>
    </row>
    <row r="199" spans="1:15" x14ac:dyDescent="0.25">
      <c r="A199" s="122" t="s">
        <v>372</v>
      </c>
      <c r="B199" s="120">
        <v>839</v>
      </c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8"/>
    </row>
    <row r="200" spans="1:15" x14ac:dyDescent="0.25">
      <c r="A200" s="122" t="s">
        <v>373</v>
      </c>
      <c r="B200" s="120">
        <v>839</v>
      </c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>
        <f>N188-327965.5</f>
        <v>10363</v>
      </c>
      <c r="O200" s="48"/>
    </row>
    <row r="201" spans="1:15" x14ac:dyDescent="0.25">
      <c r="A201" s="122"/>
      <c r="B201" s="120">
        <v>5476</v>
      </c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8"/>
    </row>
    <row r="202" spans="1:15" x14ac:dyDescent="0.25">
      <c r="A202" s="122"/>
      <c r="B202" s="120">
        <v>3990</v>
      </c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8"/>
    </row>
    <row r="203" spans="1:15" x14ac:dyDescent="0.25">
      <c r="A203" s="122" t="s">
        <v>172</v>
      </c>
      <c r="B203" s="120"/>
      <c r="C203" s="47">
        <v>3920</v>
      </c>
      <c r="D203" s="47"/>
      <c r="E203" s="207">
        <v>20050</v>
      </c>
      <c r="F203" s="47"/>
      <c r="G203" s="47"/>
      <c r="H203" s="47">
        <v>6327.55</v>
      </c>
      <c r="I203" s="47">
        <v>6160</v>
      </c>
      <c r="J203" s="47"/>
      <c r="K203" s="47"/>
      <c r="L203" s="47"/>
      <c r="M203" s="47"/>
      <c r="N203" s="47"/>
      <c r="O203" s="48"/>
    </row>
    <row r="204" spans="1:15" x14ac:dyDescent="0.25">
      <c r="A204" s="137"/>
      <c r="B204" s="150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8"/>
    </row>
    <row r="205" spans="1:15" x14ac:dyDescent="0.25">
      <c r="A205" s="137"/>
      <c r="B205" s="150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8"/>
    </row>
    <row r="206" spans="1:15" x14ac:dyDescent="0.25">
      <c r="A206" s="137"/>
      <c r="B206" s="150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8"/>
    </row>
    <row r="207" spans="1:15" x14ac:dyDescent="0.25">
      <c r="A207" s="137"/>
      <c r="B207" s="150">
        <f>SUM(B197:B206)</f>
        <v>16471</v>
      </c>
      <c r="C207" s="47"/>
      <c r="D207" s="47"/>
      <c r="E207" s="47"/>
      <c r="F207" s="47"/>
      <c r="G207" s="47"/>
      <c r="H207" s="47">
        <v>680</v>
      </c>
      <c r="I207" s="47"/>
      <c r="J207" s="47"/>
      <c r="K207" s="47"/>
      <c r="L207" s="47"/>
      <c r="M207" s="47"/>
      <c r="N207" s="47"/>
      <c r="O207" s="48"/>
    </row>
    <row r="208" spans="1:15" ht="23.25" x14ac:dyDescent="0.35">
      <c r="A208" s="215" t="s">
        <v>379</v>
      </c>
      <c r="B208" s="216">
        <v>16471</v>
      </c>
      <c r="C208" s="47"/>
      <c r="H208" s="2">
        <v>305</v>
      </c>
      <c r="J208" s="2" t="s">
        <v>384</v>
      </c>
      <c r="M208" s="47">
        <f>B209+B211+B213</f>
        <v>30230</v>
      </c>
    </row>
    <row r="209" spans="1:13" ht="23.25" x14ac:dyDescent="0.35">
      <c r="A209" s="215" t="s">
        <v>378</v>
      </c>
      <c r="B209" s="216">
        <v>3920</v>
      </c>
      <c r="H209" s="2">
        <v>305</v>
      </c>
      <c r="J209" s="2" t="s">
        <v>385</v>
      </c>
      <c r="M209" s="2">
        <v>16911</v>
      </c>
    </row>
    <row r="210" spans="1:13" ht="23.25" x14ac:dyDescent="0.35">
      <c r="A210" s="215" t="s">
        <v>380</v>
      </c>
      <c r="B210" s="216">
        <v>53889</v>
      </c>
      <c r="H210" s="47">
        <v>200</v>
      </c>
      <c r="J210" s="2" t="s">
        <v>386</v>
      </c>
      <c r="M210" s="2">
        <v>4227</v>
      </c>
    </row>
    <row r="211" spans="1:13" ht="23.25" x14ac:dyDescent="0.35">
      <c r="A211" s="215" t="s">
        <v>381</v>
      </c>
      <c r="B211" s="216">
        <v>20050</v>
      </c>
      <c r="H211" s="47">
        <v>680</v>
      </c>
      <c r="J211" s="2" t="s">
        <v>314</v>
      </c>
      <c r="M211" s="2">
        <v>6327.55</v>
      </c>
    </row>
    <row r="212" spans="1:13" ht="23.25" x14ac:dyDescent="0.35">
      <c r="A212" s="215" t="s">
        <v>382</v>
      </c>
      <c r="B212" s="216">
        <v>6327.55</v>
      </c>
      <c r="H212" s="47">
        <v>305</v>
      </c>
      <c r="J212" s="2" t="s">
        <v>387</v>
      </c>
      <c r="M212" s="2">
        <v>21150</v>
      </c>
    </row>
    <row r="213" spans="1:13" ht="23.25" x14ac:dyDescent="0.35">
      <c r="A213" s="215" t="s">
        <v>383</v>
      </c>
      <c r="B213" s="216">
        <v>6260</v>
      </c>
      <c r="H213" s="47">
        <v>1440</v>
      </c>
      <c r="J213" s="2" t="s">
        <v>305</v>
      </c>
      <c r="M213" s="2">
        <v>49978</v>
      </c>
    </row>
    <row r="214" spans="1:13" ht="23.25" x14ac:dyDescent="0.35">
      <c r="A214" s="215" t="s">
        <v>76</v>
      </c>
      <c r="B214" s="217">
        <v>2954</v>
      </c>
      <c r="H214" s="47">
        <f>SUM(H207:H213)</f>
        <v>3915</v>
      </c>
    </row>
    <row r="215" spans="1:13" ht="23.25" x14ac:dyDescent="0.35">
      <c r="A215" s="215"/>
      <c r="B215" s="217"/>
      <c r="C215" s="2">
        <f>21150+3900+5476+8000</f>
        <v>38526</v>
      </c>
    </row>
    <row r="216" spans="1:13" ht="23.25" x14ac:dyDescent="0.35">
      <c r="A216" s="215"/>
      <c r="B216" s="217">
        <f>SUM(B208:B215)</f>
        <v>109871.55</v>
      </c>
    </row>
    <row r="217" spans="1:13" x14ac:dyDescent="0.25">
      <c r="A217" s="137"/>
      <c r="B217" s="137"/>
    </row>
    <row r="218" spans="1:13" x14ac:dyDescent="0.25">
      <c r="A218" s="137"/>
      <c r="B218" s="137"/>
    </row>
    <row r="219" spans="1:13" ht="27" customHeight="1" x14ac:dyDescent="0.25">
      <c r="A219" s="137"/>
      <c r="B219" s="137"/>
    </row>
    <row r="220" spans="1:13" ht="24.75" customHeight="1" x14ac:dyDescent="0.25">
      <c r="A220" s="137"/>
      <c r="B220" s="137"/>
    </row>
    <row r="221" spans="1:13" ht="24.75" customHeight="1" x14ac:dyDescent="0.25">
      <c r="A221" s="137"/>
      <c r="B221" s="137"/>
    </row>
    <row r="222" spans="1:13" ht="24.75" customHeight="1" x14ac:dyDescent="0.25">
      <c r="A222" s="137"/>
      <c r="B222" s="137"/>
    </row>
    <row r="223" spans="1:13" ht="24.75" customHeight="1" x14ac:dyDescent="0.25">
      <c r="A223" s="137"/>
      <c r="B223" s="137"/>
    </row>
    <row r="224" spans="1:13" ht="24.75" customHeight="1" x14ac:dyDescent="0.25">
      <c r="A224" s="137"/>
      <c r="B224" s="137"/>
    </row>
    <row r="225" spans="1:2" ht="24.75" hidden="1" customHeight="1" x14ac:dyDescent="0.25">
      <c r="A225" s="137"/>
      <c r="B225" s="137"/>
    </row>
    <row r="226" spans="1:2" ht="24.75" customHeight="1" x14ac:dyDescent="0.25">
      <c r="A226" s="137"/>
      <c r="B226" s="137"/>
    </row>
    <row r="227" spans="1:2" ht="24.75" customHeight="1" x14ac:dyDescent="0.25">
      <c r="A227" s="137"/>
      <c r="B227" s="137"/>
    </row>
    <row r="228" spans="1:2" ht="24.75" customHeight="1" x14ac:dyDescent="0.25">
      <c r="A228" s="137"/>
      <c r="B228" s="137"/>
    </row>
    <row r="229" spans="1:2" ht="24.75" customHeight="1" x14ac:dyDescent="0.25">
      <c r="A229" s="137"/>
      <c r="B229" s="137"/>
    </row>
    <row r="230" spans="1:2" ht="24.75" customHeight="1" x14ac:dyDescent="0.25">
      <c r="A230" s="137"/>
      <c r="B230" s="137"/>
    </row>
    <row r="231" spans="1:2" ht="24.75" customHeight="1" x14ac:dyDescent="0.25">
      <c r="A231" s="137"/>
      <c r="B231" s="137"/>
    </row>
    <row r="232" spans="1:2" ht="24.75" customHeight="1" x14ac:dyDescent="0.25">
      <c r="A232" s="137"/>
      <c r="B232" s="137"/>
    </row>
    <row r="233" spans="1:2" ht="24.75" customHeight="1" x14ac:dyDescent="0.25">
      <c r="A233" s="137"/>
      <c r="B233" s="137"/>
    </row>
    <row r="234" spans="1:2" ht="24.75" customHeight="1" x14ac:dyDescent="0.25">
      <c r="A234" s="137"/>
      <c r="B234" s="137"/>
    </row>
    <row r="235" spans="1:2" ht="24.75" customHeight="1" x14ac:dyDescent="0.25"/>
    <row r="236" spans="1:2" ht="24.75" customHeight="1" x14ac:dyDescent="0.25"/>
    <row r="237" spans="1:2" ht="24.75" customHeight="1" x14ac:dyDescent="0.25"/>
    <row r="238" spans="1:2" ht="25.5" customHeight="1" x14ac:dyDescent="0.25"/>
    <row r="239" spans="1:2" ht="25.5" customHeight="1" x14ac:dyDescent="0.25"/>
    <row r="240" spans="1:2" ht="25.5" customHeight="1" x14ac:dyDescent="0.25"/>
    <row r="241" ht="26.25" customHeight="1" x14ac:dyDescent="0.25"/>
    <row r="242" ht="26.25" customHeight="1" x14ac:dyDescent="0.25"/>
    <row r="243" ht="26.25" customHeight="1" x14ac:dyDescent="0.25"/>
    <row r="244" ht="26.25" customHeight="1" x14ac:dyDescent="0.25"/>
    <row r="245" ht="13.5" customHeight="1" x14ac:dyDescent="0.25"/>
    <row r="250" ht="19.5" customHeight="1" x14ac:dyDescent="0.25"/>
    <row r="251" ht="19.5" customHeight="1" x14ac:dyDescent="0.25"/>
    <row r="252" ht="19.5" customHeight="1" x14ac:dyDescent="0.25"/>
    <row r="253" ht="19.5" customHeight="1" x14ac:dyDescent="0.25"/>
    <row r="268" spans="2:15" x14ac:dyDescent="0.25">
      <c r="B268" s="49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8"/>
    </row>
    <row r="269" spans="2:15" x14ac:dyDescent="0.25">
      <c r="B269" s="49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8"/>
    </row>
    <row r="270" spans="2:15" x14ac:dyDescent="0.25">
      <c r="B270" s="49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8"/>
    </row>
    <row r="271" spans="2:15" x14ac:dyDescent="0.25">
      <c r="B271" s="49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8"/>
    </row>
    <row r="272" spans="2:15" x14ac:dyDescent="0.25">
      <c r="B272" s="49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8"/>
    </row>
    <row r="273" spans="2:15" x14ac:dyDescent="0.25">
      <c r="B273" s="49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8"/>
    </row>
    <row r="274" spans="2:15" x14ac:dyDescent="0.25">
      <c r="B274" s="49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8"/>
    </row>
    <row r="275" spans="2:15" x14ac:dyDescent="0.25">
      <c r="B275" s="49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8"/>
    </row>
    <row r="276" spans="2:15" x14ac:dyDescent="0.25">
      <c r="B276" s="49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8"/>
    </row>
    <row r="277" spans="2:15" x14ac:dyDescent="0.25">
      <c r="B277" s="49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</row>
    <row r="278" spans="2:15" x14ac:dyDescent="0.25">
      <c r="B278" s="49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</row>
    <row r="279" spans="2:15" x14ac:dyDescent="0.25">
      <c r="B279" s="49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</row>
    <row r="280" spans="2:15" x14ac:dyDescent="0.25">
      <c r="B280" s="49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</row>
    <row r="281" spans="2:15" x14ac:dyDescent="0.25">
      <c r="B281" s="49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</row>
    <row r="282" spans="2:15" x14ac:dyDescent="0.25">
      <c r="B282" s="49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</row>
    <row r="283" spans="2:15" x14ac:dyDescent="0.25">
      <c r="B283" s="49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</row>
    <row r="284" spans="2:15" x14ac:dyDescent="0.25">
      <c r="B284" s="49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</row>
    <row r="285" spans="2:15" x14ac:dyDescent="0.25">
      <c r="B285" s="49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</row>
    <row r="286" spans="2:15" x14ac:dyDescent="0.25">
      <c r="B286" s="49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</row>
    <row r="287" spans="2:15" x14ac:dyDescent="0.25">
      <c r="B287" s="49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</row>
    <row r="288" spans="2:15" x14ac:dyDescent="0.25">
      <c r="B288" s="49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</row>
    <row r="289" spans="2:14" x14ac:dyDescent="0.25">
      <c r="B289" s="49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</row>
    <row r="290" spans="2:14" x14ac:dyDescent="0.25">
      <c r="B290" s="49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</row>
    <row r="291" spans="2:14" x14ac:dyDescent="0.25">
      <c r="B291" s="49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</row>
    <row r="292" spans="2:14" x14ac:dyDescent="0.25">
      <c r="B292" s="49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</row>
    <row r="293" spans="2:14" x14ac:dyDescent="0.25">
      <c r="B293" s="49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</row>
    <row r="294" spans="2:14" x14ac:dyDescent="0.25">
      <c r="B294" s="49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</row>
    <row r="295" spans="2:14" x14ac:dyDescent="0.25">
      <c r="B295" s="49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</row>
    <row r="296" spans="2:14" x14ac:dyDescent="0.25">
      <c r="B296" s="49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</row>
    <row r="297" spans="2:14" x14ac:dyDescent="0.25">
      <c r="B297" s="49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</row>
    <row r="298" spans="2:14" x14ac:dyDescent="0.25">
      <c r="B298" s="49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</row>
    <row r="299" spans="2:14" x14ac:dyDescent="0.25">
      <c r="B299" s="49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2:14" x14ac:dyDescent="0.25">
      <c r="B300" s="49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</row>
    <row r="301" spans="2:14" x14ac:dyDescent="0.25">
      <c r="B301" s="49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</row>
    <row r="302" spans="2:14" x14ac:dyDescent="0.25">
      <c r="B302" s="49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</row>
    <row r="303" spans="2:14" x14ac:dyDescent="0.25">
      <c r="B303" s="49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</row>
    <row r="304" spans="2:14" x14ac:dyDescent="0.25">
      <c r="B304" s="49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</row>
    <row r="305" spans="2:14" x14ac:dyDescent="0.25">
      <c r="B305" s="49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</row>
    <row r="306" spans="2:14" x14ac:dyDescent="0.25">
      <c r="B306" s="49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</row>
    <row r="307" spans="2:14" x14ac:dyDescent="0.25">
      <c r="B307" s="49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</row>
    <row r="308" spans="2:14" x14ac:dyDescent="0.25">
      <c r="B308" s="49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</row>
    <row r="309" spans="2:14" x14ac:dyDescent="0.25">
      <c r="B309" s="49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</row>
    <row r="310" spans="2:14" x14ac:dyDescent="0.25">
      <c r="B310" s="49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</row>
    <row r="311" spans="2:14" x14ac:dyDescent="0.25">
      <c r="B311" s="49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</row>
    <row r="312" spans="2:14" x14ac:dyDescent="0.25">
      <c r="B312" s="49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</row>
    <row r="313" spans="2:14" x14ac:dyDescent="0.25">
      <c r="B313" s="49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</row>
    <row r="314" spans="2:14" x14ac:dyDescent="0.25">
      <c r="B314" s="49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</row>
    <row r="315" spans="2:14" x14ac:dyDescent="0.25">
      <c r="B315" s="49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</row>
    <row r="316" spans="2:14" x14ac:dyDescent="0.25">
      <c r="B316" s="49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</row>
    <row r="317" spans="2:14" x14ac:dyDescent="0.25">
      <c r="B317" s="49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</row>
    <row r="318" spans="2:14" x14ac:dyDescent="0.25">
      <c r="B318" s="49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</row>
    <row r="319" spans="2:14" x14ac:dyDescent="0.25"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</row>
    <row r="320" spans="2:14" x14ac:dyDescent="0.25"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</row>
    <row r="321" spans="3:14" x14ac:dyDescent="0.25"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</row>
    <row r="322" spans="3:14" x14ac:dyDescent="0.25"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</row>
    <row r="323" spans="3:14" x14ac:dyDescent="0.25"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</row>
    <row r="324" spans="3:14" x14ac:dyDescent="0.25"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</row>
    <row r="325" spans="3:14" x14ac:dyDescent="0.25"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</row>
    <row r="326" spans="3:14" x14ac:dyDescent="0.25"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</row>
    <row r="327" spans="3:14" x14ac:dyDescent="0.25"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</row>
    <row r="328" spans="3:14" x14ac:dyDescent="0.25"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</row>
    <row r="329" spans="3:14" x14ac:dyDescent="0.25"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</row>
    <row r="330" spans="3:14" x14ac:dyDescent="0.25"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</row>
    <row r="331" spans="3:14" x14ac:dyDescent="0.25"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</row>
    <row r="332" spans="3:14" x14ac:dyDescent="0.25"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</row>
    <row r="333" spans="3:14" x14ac:dyDescent="0.25"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</row>
    <row r="334" spans="3:14" x14ac:dyDescent="0.25"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</row>
    <row r="335" spans="3:14" x14ac:dyDescent="0.25"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</row>
    <row r="336" spans="3:14" x14ac:dyDescent="0.25"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</row>
    <row r="337" spans="3:14" x14ac:dyDescent="0.25"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</row>
    <row r="338" spans="3:14" x14ac:dyDescent="0.25"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</row>
    <row r="339" spans="3:14" x14ac:dyDescent="0.25"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</row>
    <row r="340" spans="3:14" x14ac:dyDescent="0.25"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</row>
    <row r="341" spans="3:14" x14ac:dyDescent="0.25"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</row>
    <row r="342" spans="3:14" x14ac:dyDescent="0.25"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</row>
    <row r="343" spans="3:14" x14ac:dyDescent="0.25"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</row>
    <row r="344" spans="3:14" x14ac:dyDescent="0.25"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</row>
    <row r="345" spans="3:14" x14ac:dyDescent="0.25"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</row>
    <row r="346" spans="3:14" x14ac:dyDescent="0.25"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</row>
    <row r="347" spans="3:14" x14ac:dyDescent="0.25"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</row>
    <row r="348" spans="3:14" x14ac:dyDescent="0.25"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</row>
    <row r="349" spans="3:14" x14ac:dyDescent="0.25"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</row>
    <row r="350" spans="3:14" x14ac:dyDescent="0.25"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</row>
    <row r="351" spans="3:14" x14ac:dyDescent="0.25"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</row>
    <row r="352" spans="3:14" x14ac:dyDescent="0.25"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</row>
    <row r="353" spans="3:14" x14ac:dyDescent="0.25"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</row>
    <row r="354" spans="3:14" x14ac:dyDescent="0.25"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</row>
    <row r="355" spans="3:14" x14ac:dyDescent="0.25"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</row>
    <row r="356" spans="3:14" x14ac:dyDescent="0.25"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</row>
    <row r="357" spans="3:14" x14ac:dyDescent="0.25"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</row>
    <row r="358" spans="3:14" x14ac:dyDescent="0.25"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</row>
    <row r="359" spans="3:14" x14ac:dyDescent="0.25"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</row>
    <row r="360" spans="3:14" x14ac:dyDescent="0.25"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</row>
    <row r="361" spans="3:14" x14ac:dyDescent="0.25"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</row>
    <row r="362" spans="3:14" x14ac:dyDescent="0.25"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</row>
    <row r="363" spans="3:14" x14ac:dyDescent="0.25"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</row>
    <row r="364" spans="3:14" x14ac:dyDescent="0.25"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</row>
    <row r="365" spans="3:14" x14ac:dyDescent="0.25"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</row>
    <row r="366" spans="3:14" x14ac:dyDescent="0.25"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</row>
    <row r="367" spans="3:14" x14ac:dyDescent="0.25"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</row>
    <row r="368" spans="3:14" x14ac:dyDescent="0.25"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</row>
    <row r="369" spans="3:14" x14ac:dyDescent="0.25"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</row>
    <row r="370" spans="3:14" x14ac:dyDescent="0.25"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</row>
    <row r="371" spans="3:14" x14ac:dyDescent="0.25"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</row>
    <row r="372" spans="3:14" x14ac:dyDescent="0.25"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</row>
    <row r="373" spans="3:14" x14ac:dyDescent="0.25"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</row>
    <row r="374" spans="3:14" x14ac:dyDescent="0.25"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</row>
    <row r="375" spans="3:14" x14ac:dyDescent="0.25"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</row>
    <row r="376" spans="3:14" x14ac:dyDescent="0.25"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</row>
    <row r="377" spans="3:14" x14ac:dyDescent="0.25"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</row>
    <row r="378" spans="3:14" x14ac:dyDescent="0.25"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</row>
    <row r="379" spans="3:14" x14ac:dyDescent="0.25"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</row>
    <row r="380" spans="3:14" x14ac:dyDescent="0.25"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</row>
    <row r="381" spans="3:14" x14ac:dyDescent="0.25"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</row>
    <row r="382" spans="3:14" x14ac:dyDescent="0.25"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</row>
    <row r="383" spans="3:14" x14ac:dyDescent="0.25"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</row>
    <row r="384" spans="3:14" x14ac:dyDescent="0.25"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</row>
    <row r="385" spans="3:14" x14ac:dyDescent="0.25"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</row>
    <row r="386" spans="3:14" x14ac:dyDescent="0.25"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</row>
    <row r="387" spans="3:14" x14ac:dyDescent="0.25"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</row>
    <row r="388" spans="3:14" x14ac:dyDescent="0.25"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</row>
    <row r="389" spans="3:14" x14ac:dyDescent="0.25"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</row>
    <row r="390" spans="3:14" x14ac:dyDescent="0.25"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</row>
    <row r="391" spans="3:14" x14ac:dyDescent="0.25"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</row>
  </sheetData>
  <mergeCells count="15">
    <mergeCell ref="D5:H5"/>
    <mergeCell ref="I5:N5"/>
    <mergeCell ref="D30:H30"/>
    <mergeCell ref="L30:N30"/>
    <mergeCell ref="D69:H69"/>
    <mergeCell ref="L69:N69"/>
    <mergeCell ref="C191:H191"/>
    <mergeCell ref="C192:H192"/>
    <mergeCell ref="L192:N192"/>
    <mergeCell ref="D100:H100"/>
    <mergeCell ref="L100:N100"/>
    <mergeCell ref="D129:H129"/>
    <mergeCell ref="L129:N129"/>
    <mergeCell ref="D160:H160"/>
    <mergeCell ref="L160:N160"/>
  </mergeCells>
  <pageMargins left="0.27559055118110237" right="0.27559055118110237" top="0.98425196850393704" bottom="0.98425196850393704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APOYOS TONILA</vt:lpstr>
      <vt:lpstr>SEG. PUB. </vt:lpstr>
      <vt:lpstr>APOYOS Y PENSIONADOS TONILA</vt:lpstr>
      <vt:lpstr>SAN MARCOS 1</vt:lpstr>
      <vt:lpstr>SAN MARCOS</vt:lpstr>
      <vt:lpstr>ESCUELAS</vt:lpstr>
      <vt:lpstr>CASAS DE SALUD</vt:lpstr>
      <vt:lpstr>ETO 02</vt:lpstr>
      <vt:lpstr>ADMVA</vt:lpstr>
      <vt:lpstr>Hoja1</vt:lpstr>
      <vt:lpstr>Hoja2</vt:lpstr>
    </vt:vector>
  </TitlesOfParts>
  <Company>MICROSOFT CORP.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TESORERIA</cp:lastModifiedBy>
  <cp:lastPrinted>2021-05-28T23:38:10Z</cp:lastPrinted>
  <dcterms:created xsi:type="dcterms:W3CDTF">2012-01-12T23:40:46Z</dcterms:created>
  <dcterms:modified xsi:type="dcterms:W3CDTF">2021-05-28T23:38:53Z</dcterms:modified>
</cp:coreProperties>
</file>